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autoCompressPictures="0"/>
  <mc:AlternateContent xmlns:mc="http://schemas.openxmlformats.org/markup-compatibility/2006">
    <mc:Choice Requires="x15">
      <x15ac:absPath xmlns:x15ac="http://schemas.microsoft.com/office/spreadsheetml/2010/11/ac" url="C:\Users\zettepa\Work Folders\Documents\Konfliktmineraler\CMRT\"/>
    </mc:Choice>
  </mc:AlternateContent>
  <xr:revisionPtr revIDLastSave="0" documentId="13_ncr:1_{EC673304-EB54-4B15-AD51-6A94FE634F4F}"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10" yWindow="-110" windowWidth="19420" windowHeight="1030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<sst xmlns="http://schemas.openxmlformats.org/spreadsheetml/2006/main" count="22534" uniqueCount="15893">
  <si>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</si>
  <si>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</si>
  <si>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</si>
  <si>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</si>
  <si>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</si>
  <si>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</si>
  <si>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</si>
  <si>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</si>
  <si>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</si>
  <si>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</si>
  <si>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</si>
  <si>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</si>
  <si>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</si>
  <si>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</si>
  <si>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</si>
  <si>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</si>
  <si>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</si>
  <si>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</si>
  <si>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</si>
  <si>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</si>
  <si>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</si>
  <si>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</si>
  <si>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</si>
  <si>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</si>
  <si>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</si>
  <si>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</si>
  <si>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</si>
  <si>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</si>
  <si>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</si>
  <si>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</si>
  <si>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</si>
  <si>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</si>
  <si>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</si>
  <si>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</si>
  <si>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</si>
  <si>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</si>
  <si>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</si>
  <si>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</si>
  <si>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</si>
  <si>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</si>
  <si>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</si>
  <si>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</si>
  <si>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</si>
  <si>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</si>
  <si>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</si>
  <si>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</si>
  <si>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</si>
  <si>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</si>
  <si>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</si>
  <si>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</si>
  <si>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</si>
  <si>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</si>
  <si>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</si>
  <si>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</si>
  <si>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</si>
  <si>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</si>
  <si>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</si>
  <si>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</si>
  <si>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</si>
  <si>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</si>
  <si>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</si>
  <si>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</si>
  <si>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</si>
  <si>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</si>
  <si>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</si>
  <si>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</si>
  <si>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</si>
  <si>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</si>
  <si>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</si>
  <si>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</si>
  <si>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</si>
  <si>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</si>
  <si>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</si>
  <si>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</si>
  <si>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</si>
  <si>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</si>
  <si>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</si>
  <si>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</si>
  <si>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</si>
  <si>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</si>
  <si>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</si>
  <si>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</si>
  <si>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</si>
  <si>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</si>
  <si>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</si>
  <si>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</si>
  <si>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</si>
  <si>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</si>
  <si>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</si>
  <si>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</si>
  <si>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</si>
  <si>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</si>
  <si>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</si>
  <si>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</si>
  <si>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</si>
  <si>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</si>
  <si>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</si>
  <si>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</si>
  <si>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</si>
  <si>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</si>
  <si>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</si>
  <si>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</si>
  <si>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</si>
  <si>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</si>
  <si>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</si>
  <si>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</si>
  <si>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</si>
  <si>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</si>
  <si>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</si>
  <si>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</si>
  <si>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</si>
  <si>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</si>
  <si>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</si>
  <si>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</si>
  <si>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</si>
  <si>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</si>
  <si>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</si>
  <si>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</si>
  <si>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</si>
  <si>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</si>
  <si>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</si>
  <si>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</si>
  <si>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</si>
  <si>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</si>
  <si>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</si>
  <si>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</si>
  <si>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</si>
  <si>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</si>
  <si>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</si>
  <si>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</si>
  <si>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</si>
  <si>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</si>
  <si>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</si>
  <si>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</si>
  <si>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</si>
  <si>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</si>
  <si>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</si>
  <si>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</si>
  <si>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</si>
  <si>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</si>
  <si>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</si>
  <si>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</si>
  <si>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</si>
  <si>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</si>
  <si>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</si>
  <si>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</si>
  <si>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</si>
  <si>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</si>
  <si>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</si>
  <si>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</si>
  <si>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</si>
  <si>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</si>
  <si>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</si>
  <si>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</si>
  <si>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</si>
  <si>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</si>
  <si>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</si>
  <si>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</si>
  <si>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</si>
  <si>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</si>
  <si>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</si>
  <si>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</si>
  <si>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</si>
  <si>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</si>
  <si>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</si>
  <si>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</si>
  <si>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</si>
  <si>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</si>
  <si>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</si>
  <si>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</si>
  <si>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</si>
  <si>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</si>
  <si>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</si>
  <si>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</si>
  <si>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</si>
  <si>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</si>
  <si>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</si>
  <si>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</si>
  <si>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</si>
  <si>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</si>
  <si>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</si>
  <si>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</si>
  <si>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</si>
  <si>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</si>
  <si>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</si>
  <si>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</si>
  <si>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</si>
  <si>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</si>
  <si>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</si>
  <si>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</si>
  <si>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</si>
  <si>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</si>
  <si>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</si>
  <si>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</si>
  <si>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</si>
  <si>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</si>
  <si>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</si>
  <si>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</si>
  <si>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</si>
  <si>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</si>
  <si>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</si>
  <si>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</si>
  <si>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</si>
  <si>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</si>
  <si>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</si>
  <si>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</si>
  <si>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</si>
  <si>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</si>
  <si>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</si>
  <si>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</si>
  <si>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</si>
  <si>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</si>
  <si>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</si>
  <si>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</si>
  <si>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</si>
  <si>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</si>
  <si>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</si>
  <si>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</si>
  <si>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</si>
  <si>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</si>
  <si>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</si>
  <si>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</si>
  <si>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</si>
  <si>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</si>
  <si>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</si>
  <si>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</si>
  <si>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</si>
  <si>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</si>
  <si>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</si>
  <si>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</si>
  <si>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</si>
  <si>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</si>
  <si>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</si>
  <si>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</si>
  <si>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</si>
  <si>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</si>
  <si>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</si>
  <si>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</si>
  <si>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</si>
  <si>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</si>
  <si>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</si>
  <si>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</si>
  <si>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</si>
  <si>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</si>
  <si>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</si>
  <si>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</si>
  <si>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</si>
  <si>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</si>
  <si>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</si>
  <si>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</si>
  <si>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</si>
  <si>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</si>
  <si>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</si>
  <si>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</si>
  <si>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</si>
  <si>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</si>
  <si>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</si>
  <si>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</si>
  <si>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</si>
  <si>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</si>
  <si>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</si>
  <si>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</si>
  <si>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</si>
  <si>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</si>
  <si>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</si>
  <si>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</si>
  <si>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</si>
  <si>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</si>
  <si>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</si>
  <si>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</si>
  <si>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</si>
  <si>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</si>
  <si>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</si>
  <si>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</si>
  <si>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</si>
  <si>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</si>
  <si>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</si>
  <si>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</si>
  <si>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</si>
  <si>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</si>
  <si>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</si>
  <si>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</si>
  <si>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</si>
  <si>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</si>
  <si>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</si>
  <si>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</si>
  <si>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</si>
  <si>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</si>
  <si>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</si>
  <si>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</si>
  <si>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</si>
  <si>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</si>
  <si>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</si>
  <si>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</si>
  <si>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</si>
  <si>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</si>
  <si>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</si>
  <si>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</si>
  <si>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</si>
  <si>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</si>
  <si>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</si>
  <si>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</si>
  <si>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</si>
  <si>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</si>
  <si>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</si>
  <si>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</si>
  <si>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</si>
  <si>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</si>
  <si>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</si>
  <si>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</si>
  <si>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</si>
  <si>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</si>
  <si>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</si>
  <si>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</si>
  <si>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</si>
  <si>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</si>
  <si>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</si>
  <si>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</si>
  <si>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</si>
  <si>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</si>
  <si>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</si>
  <si>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</si>
  <si>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</si>
  <si>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</si>
  <si>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</si>
  <si>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</si>
  <si>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</si>
  <si>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</si>
  <si>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</si>
  <si>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</si>
  <si>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</si>
  <si>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</si>
  <si>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</si>
  <si>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</si>
  <si>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</si>
  <si>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</si>
  <si>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</si>
  <si>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</si>
  <si>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</si>
  <si>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</si>
  <si>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</si>
  <si>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</si>
  <si>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</si>
  <si>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</si>
  <si>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</si>
  <si>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</si>
  <si>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</si>
  <si>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</si>
  <si>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</si>
  <si>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</si>
  <si>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</si>
  <si>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</si>
  <si>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</si>
  <si>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</si>
  <si>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</si>
  <si>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</si>
  <si>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</si>
  <si>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</si>
  <si>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</si>
  <si>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</si>
  <si>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</si>
  <si>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</si>
  <si>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</si>
  <si>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</si>
  <si>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</si>
  <si>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</si>
  <si>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</si>
  <si>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</si>
  <si>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</si>
  <si>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</si>
  <si>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</si>
  <si>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</si>
  <si>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</si>
  <si>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</si>
  <si>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</si>
  <si>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</si>
  <si>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</si>
  <si>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</si>
  <si>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</si>
  <si>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</si>
  <si>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</si>
  <si>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</si>
  <si>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</si>
  <si>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</si>
  <si>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</si>
  <si>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</si>
  <si>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</si>
  <si>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</si>
  <si>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</si>
  <si>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</si>
  <si>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</si>
  <si>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</si>
  <si>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</si>
  <si>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</si>
  <si>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</si>
  <si>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</si>
  <si>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</si>
  <si>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</si>
  <si>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</si>
  <si>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</si>
  <si>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</si>
  <si>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</si>
  <si>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</si>
  <si>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</si>
  <si>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</si>
  <si>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</si>
  <si>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</si>
  <si>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</si>
  <si>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</si>
  <si>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</si>
  <si>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</si>
  <si>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</si>
  <si>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</si>
  <si>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</si>
  <si>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</si>
  <si>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</si>
  <si>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</si>
  <si>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</si>
  <si>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</si>
  <si>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</si>
  <si>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</si>
  <si>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</si>
  <si>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</si>
  <si>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</si>
  <si>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</si>
  <si>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</si>
  <si>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</si>
  <si>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</si>
  <si>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</si>
  <si>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</si>
  <si>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</si>
  <si>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</si>
  <si>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</si>
  <si>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</si>
  <si>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</si>
  <si>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</si>
  <si>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</si>
  <si>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</si>
  <si>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</si>
  <si>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</si>
  <si>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</si>
  <si>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</si>
  <si>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</si>
  <si>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</si>
  <si>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</si>
  <si>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</si>
  <si>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</si>
  <si>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</si>
  <si>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</si>
  <si>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</si>
  <si>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</si>
  <si>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</si>
  <si>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</si>
  <si>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</si>
  <si>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</si>
  <si>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</si>
  <si>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</si>
  <si>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</si>
  <si>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</si>
  <si>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</si>
  <si>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</si>
  <si>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</si>
  <si>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</si>
  <si>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</si>
  <si>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</si>
  <si>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</si>
  <si>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</si>
  <si>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</si>
  <si>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</si>
  <si>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</si>
  <si>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</si>
  <si>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</si>
  <si>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</si>
  <si>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</si>
  <si>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</si>
  <si>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</si>
  <si>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</si>
  <si>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</si>
  <si>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</si>
  <si>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</si>
  <si>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</si>
  <si>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</si>
  <si>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</si>
  <si>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</si>
  <si>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</si>
  <si>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</si>
  <si>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</si>
  <si>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</si>
  <si>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</si>
  <si>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</si>
  <si>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</si>
  <si>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</si>
  <si>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</si>
  <si>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</si>
  <si>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</si>
  <si>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</si>
  <si>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</si>
  <si>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</si>
  <si>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</si>
  <si>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</si>
  <si>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</si>
  <si>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</si>
  <si>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</si>
  <si>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</si>
  <si>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</si>
  <si>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</si>
  <si>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</si>
  <si>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</si>
  <si>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</si>
  <si>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</si>
  <si>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</si>
  <si>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</si>
  <si>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</si>
  <si>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</si>
  <si>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</si>
  <si>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</si>
  <si>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</si>
  <si>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</si>
  <si>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</si>
  <si>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</si>
  <si>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</si>
  <si>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</si>
  <si>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</si>
  <si>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</si>
  <si>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</si>
  <si>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</si>
  <si>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</si>
  <si>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</si>
  <si>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</si>
  <si>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</si>
  <si>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</si>
  <si>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</si>
  <si>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</si>
  <si>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</si>
  <si>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</si>
  <si>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</si>
  <si>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</si>
  <si>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</si>
  <si>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</si>
  <si>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</si>
  <si>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</si>
  <si>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</si>
  <si>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</si>
  <si>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</si>
  <si>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</si>
  <si>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</si>
  <si>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</si>
  <si>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</si>
  <si>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</si>
  <si>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</si>
  <si>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</si>
  <si>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</si>
  <si>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</si>
  <si>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</si>
  <si>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</si>
  <si>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</si>
  <si>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</si>
  <si>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</si>
  <si>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</si>
  <si>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</si>
  <si>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</si>
  <si>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</si>
  <si>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</si>
  <si>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</si>
  <si>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</si>
  <si>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</si>
  <si>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</si>
  <si>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</si>
  <si>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</si>
  <si>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</si>
  <si>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</si>
  <si>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</si>
  <si>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</si>
  <si>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</si>
  <si>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</si>
  <si>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</si>
  <si>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</si>
  <si>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</si>
  <si>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</si>
  <si>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</si>
  <si>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</si>
  <si>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</si>
  <si>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</si>
  <si>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</si>
  <si>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</si>
  <si>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</si>
  <si>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</si>
  <si>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</si>
  <si>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</si>
  <si>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</si>
  <si>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</si>
  <si>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</si>
  <si>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</si>
  <si>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</si>
  <si>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</si>
  <si>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</si>
  <si>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</si>
  <si>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</si>
  <si>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</si>
  <si>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</si>
  <si>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</si>
  <si>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</si>
  <si>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</si>
  <si>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</si>
  <si>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</si>
  <si>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</si>
  <si>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</si>
  <si>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</si>
  <si>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</si>
  <si>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</si>
  <si>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</si>
  <si>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</si>
  <si>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</si>
  <si>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</si>
  <si>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</si>
  <si>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</si>
  <si>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</si>
  <si>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</si>
  <si>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</si>
  <si>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</si>
  <si>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</si>
  <si>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</si>
  <si>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</si>
  <si>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</si>
  <si>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</si>
  <si>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</si>
  <si>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</si>
  <si>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</si>
  <si>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</si>
  <si>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</si>
  <si>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</si>
  <si>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</si>
  <si>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</si>
  <si>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</si>
  <si>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</si>
  <si>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</si>
  <si>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</si>
  <si>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</si>
  <si>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</si>
  <si>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</si>
  <si>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</si>
  <si>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</si>
  <si>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</si>
  <si>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</si>
  <si>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</si>
  <si>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</si>
  <si>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</si>
  <si>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</si>
  <si>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</si>
  <si>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</si>
  <si>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</si>
  <si>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</si>
  <si>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</si>
  <si>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</si>
  <si>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</si>
  <si>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</si>
  <si>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</si>
  <si>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</si>
  <si>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</si>
  <si>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</si>
  <si>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</si>
  <si>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</si>
  <si>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</si>
  <si>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</si>
  <si>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</si>
  <si>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</si>
  <si>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</si>
  <si>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</si>
  <si>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</si>
  <si>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</si>
  <si>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</si>
  <si>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</si>
  <si>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</si>
  <si>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</si>
  <si>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</si>
  <si>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</si>
  <si>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</si>
  <si>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</si>
  <si>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</si>
  <si>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</si>
  <si>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</si>
  <si>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</si>
  <si>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</si>
  <si>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</si>
  <si>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</si>
  <si>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</si>
  <si>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</si>
  <si>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</si>
  <si>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</si>
  <si>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</si>
  <si>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</si>
  <si>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</si>
  <si>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</si>
  <si>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</si>
  <si>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</si>
  <si>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</si>
  <si>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</si>
  <si>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</si>
  <si>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</si>
  <si>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</si>
  <si>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</si>
  <si>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</si>
  <si>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</si>
  <si>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</si>
  <si>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</si>
  <si>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</si>
  <si>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</si>
  <si>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</si>
  <si>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</si>
  <si>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</si>
  <si>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</si>
  <si>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</si>
  <si>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</si>
  <si>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</si>
  <si>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</si>
  <si>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</si>
  <si>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</si>
  <si>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</si>
  <si>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</si>
  <si>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</si>
  <si>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</si>
  <si>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</si>
  <si>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</si>
  <si>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</si>
  <si>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</si>
  <si>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</si>
  <si>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</si>
  <si>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</si>
  <si>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</si>
  <si>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</si>
  <si>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</si>
  <si>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</si>
  <si>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</si>
  <si>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</si>
  <si>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</si>
  <si>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</si>
  <si>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</si>
  <si>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</si>
  <si>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</si>
  <si>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</si>
  <si>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</si>
  <si>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</si>
  <si>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</si>
  <si>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</si>
  <si>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</si>
  <si>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</si>
  <si>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</si>
  <si>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</si>
  <si>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</si>
  <si>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</si>
  <si>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</si>
  <si>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</si>
  <si>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</si>
  <si>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</si>
  <si>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</si>
  <si>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</si>
  <si>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</si>
  <si>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</si>
  <si>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</si>
  <si>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</si>
  <si>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</si>
  <si>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</si>
  <si>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</si>
  <si>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</si>
  <si>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</si>
  <si>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</si>
  <si>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</si>
  <si>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</si>
  <si>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</si>
  <si>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</si>
  <si>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</si>
  <si>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</si>
  <si>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</si>
  <si>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</si>
  <si>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</si>
  <si>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</si>
  <si>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</si>
  <si>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</si>
  <si>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</si>
  <si>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</si>
  <si>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</si>
  <si>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</si>
  <si>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</si>
  <si>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</si>
  <si>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</si>
  <si>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</si>
  <si>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</si>
  <si>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</si>
  <si>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</si>
  <si>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</si>
  <si>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</si>
  <si>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</si>
  <si>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</si>
  <si>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</si>
  <si>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</si>
  <si>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</si>
  <si>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</si>
  <si>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</si>
  <si>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</si>
  <si>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</si>
  <si>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</si>
  <si>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</si>
  <si>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</si>
  <si>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</si>
  <si>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</si>
  <si>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</si>
  <si>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</si>
  <si>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</si>
  <si>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</si>
  <si>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</si>
  <si>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</si>
  <si>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</si>
  <si>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</si>
  <si>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</si>
  <si>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</si>
  <si>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</si>
  <si>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</si>
  <si>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</si>
  <si>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</si>
  <si>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</si>
  <si>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</si>
  <si>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</si>
  <si>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</si>
  <si>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</si>
  <si>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</si>
  <si>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</si>
  <si>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</si>
  <si>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</si>
  <si>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</si>
  <si>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</si>
  <si>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</si>
  <si>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</si>
  <si>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</si>
  <si>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</si>
  <si>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</si>
  <si>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</si>
  <si>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</si>
  <si>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</si>
  <si>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</si>
  <si>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</si>
  <si>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</si>
  <si>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</si>
  <si>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</si>
  <si>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</si>
  <si>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</si>
  <si>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</si>
  <si>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</si>
  <si>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</si>
  <si>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</si>
  <si>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</si>
  <si>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</si>
  <si>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</si>
  <si>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</si>
  <si>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</si>
  <si>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</si>
  <si>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</si>
  <si>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</si>
  <si>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</si>
  <si>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</si>
  <si>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</si>
  <si>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</si>
  <si>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</si>
  <si>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</si>
  <si>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</si>
  <si>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</si>
  <si>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</si>
  <si>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</si>
  <si>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</si>
  <si>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</si>
  <si>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</si>
  <si>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</si>
  <si>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</si>
  <si>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</si>
  <si>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</si>
  <si>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</si>
  <si>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</si>
  <si>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</si>
  <si>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</si>
  <si>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</si>
  <si>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</si>
  <si>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</si>
  <si>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</si>
  <si>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</si>
  <si>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</si>
  <si>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</si>
  <si>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</si>
  <si>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</si>
  <si>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</si>
  <si>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</si>
  <si>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</si>
  <si>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</si>
  <si>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</si>
  <si>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</si>
  <si>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</si>
  <si>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</si>
  <si>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</si>
  <si>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</si>
  <si>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</si>
  <si>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</si>
  <si>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</si>
  <si>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</si>
  <si>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</si>
  <si>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</si>
  <si>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</si>
  <si>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</si>
  <si>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</si>
  <si>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</si>
  <si>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</si>
  <si>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</si>
  <si>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</si>
  <si>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</si>
  <si>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</si>
  <si>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</si>
  <si>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</si>
  <si>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</si>
  <si>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</si>
  <si>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</si>
  <si>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</si>
  <si>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</si>
  <si>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</si>
  <si>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</si>
  <si>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</si>
  <si>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</si>
  <si>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</si>
  <si>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</si>
  <si>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</si>
  <si>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</si>
  <si>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</si>
  <si>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</si>
  <si>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</si>
  <si>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</si>
  <si>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</si>
  <si>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</si>
  <si>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</si>
  <si>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</si>
  <si>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</si>
  <si>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</si>
  <si>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</si>
  <si>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</si>
  <si>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</si>
  <si>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</si>
  <si>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</si>
  <si>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</si>
  <si>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</si>
  <si>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</si>
  <si>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</si>
  <si>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</si>
  <si>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</si>
  <si>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</si>
  <si>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</si>
  <si>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</si>
  <si>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</si>
  <si>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</si>
  <si>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</si>
  <si>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</si>
  <si>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</si>
  <si>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</si>
  <si>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</si>
  <si>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</si>
  <si>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</si>
  <si>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</si>
  <si>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</si>
  <si>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</si>
  <si>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</si>
  <si>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</si>
  <si>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</si>
  <si>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</si>
  <si>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</si>
  <si>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</si>
  <si>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</si>
  <si>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</si>
  <si>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</si>
  <si>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</si>
  <si>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</si>
  <si>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</si>
  <si>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</si>
  <si>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</si>
  <si>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</si>
  <si>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</si>
  <si>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</si>
  <si>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</si>
  <si>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</si>
  <si>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</si>
  <si>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</si>
  <si>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</si>
  <si>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</si>
  <si>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</si>
  <si>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</si>
  <si>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</si>
  <si>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</si>
  <si>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</si>
  <si>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</si>
  <si>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</si>
  <si>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</si>
  <si>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</si>
  <si>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</si>
  <si>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</si>
  <si>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</si>
  <si>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</si>
  <si>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</si>
  <si>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</si>
  <si>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</si>
  <si>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</si>
  <si>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</si>
  <si>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</si>
  <si>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</si>
  <si>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</si>
  <si>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</si>
  <si>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</si>
  <si>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</si>
  <si>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</si>
  <si>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</si>
  <si>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</si>
  <si>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</si>
  <si>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</si>
  <si>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</si>
  <si>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</si>
  <si>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</si>
  <si>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</si>
  <si>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</si>
  <si>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</si>
  <si>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</si>
  <si>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</si>
  <si>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</si>
  <si>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</si>
  <si>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</si>
  <si>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</si>
  <si>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</si>
  <si>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</si>
  <si>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</si>
  <si>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</si>
  <si>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</si>
  <si>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</si>
  <si>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</si>
  <si>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</si>
  <si>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</si>
  <si>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</si>
  <si>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</si>
  <si>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</si>
  <si>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</si>
  <si>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</si>
  <si>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</si>
  <si>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</si>
  <si>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</si>
  <si>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</si>
  <si>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</si>
  <si>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</si>
  <si>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</si>
  <si>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</si>
  <si>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</si>
  <si>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</si>
  <si>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</si>
  <si>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</si>
  <si>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</si>
  <si>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</si>
  <si>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</si>
  <si>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</si>
  <si>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</si>
  <si>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</si>
  <si>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</si>
  <si>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</si>
  <si>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</si>
  <si>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</si>
  <si>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</si>
  <si>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</si>
  <si>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</si>
  <si>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</si>
  <si>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</si>
  <si>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</si>
  <si>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</si>
  <si>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</si>
  <si>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</si>
  <si>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</si>
  <si>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</si>
  <si>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</si>
  <si>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</si>
  <si>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</si>
  <si>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</si>
  <si>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</si>
  <si>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</si>
  <si>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</si>
  <si>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</si>
  <si>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</si>
  <si>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</si>
  <si>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</si>
  <si>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</si>
  <si>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</si>
  <si>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</si>
  <si>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</si>
  <si>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</si>
  <si>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</si>
  <si>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</si>
  <si>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</si>
  <si>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</si>
  <si>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</si>
  <si>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</si>
  <si>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</si>
  <si>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</si>
  <si>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</si>
  <si>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</si>
  <si>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</si>
  <si>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</si>
  <si>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</si>
  <si>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</si>
  <si>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</si>
  <si>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</si>
  <si>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</si>
  <si>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</si>
  <si>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</si>
  <si>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</si>
  <si>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</si>
  <si>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</si>
  <si>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</si>
  <si>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</si>
  <si>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</si>
  <si>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</si>
  <si>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</si>
  <si>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</si>
  <si>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</si>
  <si>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</si>
  <si>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</si>
  <si>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</si>
  <si>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</si>
  <si>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</si>
  <si>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</si>
  <si>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</si>
  <si>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</si>
  <si>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</si>
  <si>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</si>
  <si>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</si>
  <si>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</si>
  <si>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</si>
  <si>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</si>
  <si>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</si>
  <si>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</si>
  <si>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</si>
  <si>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</si>
  <si>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</si>
  <si>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</si>
  <si>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</si>
  <si>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</si>
  <si>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</si>
  <si>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</si>
  <si>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</si>
  <si>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</si>
  <si>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</si>
  <si>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</si>
  <si>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</si>
  <si>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</si>
  <si>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</si>
  <si>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</si>
  <si>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</si>
  <si>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</si>
  <si>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</si>
  <si>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</si>
  <si>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</si>
  <si>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</si>
  <si>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</si>
  <si>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</si>
  <si>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</si>
  <si>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</si>
  <si>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</si>
  <si>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</si>
  <si>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</si>
  <si>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</si>
  <si>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</si>
  <si>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</si>
  <si>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</si>
  <si>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</si>
  <si>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</si>
  <si>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</si>
  <si>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</si>
  <si>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</si>
  <si>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</si>
  <si>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</si>
  <si>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</si>
  <si>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</si>
  <si>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</si>
  <si>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</si>
  <si>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</si>
  <si>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</si>
  <si>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</si>
  <si>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</si>
  <si>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</si>
  <si>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</si>
  <si>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</si>
  <si>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</si>
  <si>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</si>
  <si>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</si>
  <si>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</si>
  <si>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</si>
  <si>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</si>
  <si>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</si>
  <si>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</si>
  <si>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</si>
  <si>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</si>
  <si>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</si>
  <si>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</si>
  <si>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</si>
  <si>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</si>
  <si>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</si>
  <si>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</si>
  <si>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</si>
  <si>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</si>
  <si>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</si>
  <si>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</si>
  <si>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</si>
  <si>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</si>
  <si>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</si>
  <si>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</si>
  <si>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</si>
  <si>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</si>
  <si>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</si>
  <si>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</si>
  <si>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</si>
  <si>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</si>
  <si>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</si>
  <si>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</si>
  <si>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</si>
  <si>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</si>
  <si>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</si>
  <si>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</si>
  <si>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</si>
  <si>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</si>
  <si>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</si>
  <si>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</si>
  <si>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</si>
  <si>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</si>
  <si>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</si>
  <si>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</si>
  <si>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</si>
  <si>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</si>
  <si>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</si>
  <si>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</si>
  <si>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</si>
  <si>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</si>
  <si>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</si>
  <si>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</si>
  <si>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</si>
  <si>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</si>
  <si>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</si>
  <si>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</si>
  <si>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</si>
  <si>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</si>
  <si>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</si>
  <si>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</si>
  <si>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</si>
  <si>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</si>
  <si>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</si>
  <si>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</si>
  <si>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</si>
  <si>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</si>
  <si>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</si>
  <si>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</si>
  <si>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</si>
  <si>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</si>
  <si>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</si>
  <si>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</si>
  <si>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</si>
  <si>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</si>
  <si>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</si>
  <si>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</si>
  <si>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</si>
  <si>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</si>
  <si>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</si>
  <si>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</si>
  <si>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</si>
  <si>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</si>
  <si>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</si>
  <si>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</si>
  <si>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</si>
  <si>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</si>
  <si>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</si>
  <si>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</si>
  <si>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</si>
  <si>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</si>
  <si>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</si>
  <si>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</si>
  <si>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</si>
  <si>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</si>
  <si>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</si>
  <si>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</si>
  <si>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</si>
  <si>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</si>
  <si>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</si>
  <si>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</si>
  <si>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</si>
  <si>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</si>
  <si>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</si>
  <si>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</si>
  <si>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</si>
  <si>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</si>
  <si>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</si>
  <si>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</si>
  <si>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</si>
  <si>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</si>
  <si>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</si>
  <si>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</si>
  <si>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</si>
  <si>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</si>
  <si>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</si>
  <si>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</si>
  <si>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</si>
  <si>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</si>
  <si>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</si>
  <si>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</si>
  <si>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</si>
  <si>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</si>
  <si>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</si>
  <si>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</si>
  <si>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</si>
  <si>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</si>
  <si>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</si>
  <si>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</si>
  <si>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</si>
  <si>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</si>
  <si>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</si>
  <si>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</si>
  <si>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</si>
  <si>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</si>
  <si>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</si>
  <si>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</si>
  <si>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</si>
  <si>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</si>
  <si>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</si>
  <si>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</si>
  <si>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</si>
  <si>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</si>
  <si>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</si>
  <si>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</si>
  <si>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</si>
  <si>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</si>
  <si>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</si>
  <si>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</si>
  <si>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</si>
  <si>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</si>
  <si>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</si>
  <si>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</si>
  <si>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</si>
  <si>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</si>
  <si>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</si>
  <si>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</si>
  <si>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</si>
  <si>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</si>
  <si>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</si>
  <si>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</si>
  <si>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</si>
  <si>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</si>
  <si>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</si>
  <si>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</si>
  <si>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</si>
  <si>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</si>
  <si>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</si>
  <si>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</si>
  <si>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</si>
  <si>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</si>
  <si>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</si>
  <si>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</si>
  <si>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</si>
  <si>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</si>
  <si>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</si>
  <si>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</si>
  <si>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</si>
  <si>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</si>
  <si>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</si>
  <si>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</si>
  <si>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</si>
  <si>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</si>
  <si>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</si>
  <si>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</si>
  <si>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</si>
  <si>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</si>
  <si>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</si>
  <si>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</si>
  <si>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</si>
  <si>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</si>
  <si>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</si>
  <si>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</si>
  <si>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</si>
  <si>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</si>
  <si>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</si>
  <si>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</si>
  <si>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</si>
  <si>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</si>
  <si>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</si>
  <si>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</si>
  <si>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</si>
  <si>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</si>
  <si>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</si>
  <si>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</si>
  <si>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</si>
  <si>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</si>
  <si>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</si>
  <si>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</si>
  <si>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</si>
  <si>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</si>
  <si>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</si>
  <si>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</si>
  <si>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</si>
  <si>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</si>
  <si>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</si>
  <si>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</si>
  <si>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</si>
  <si>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</si>
  <si>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</si>
  <si>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</si>
  <si>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</si>
  <si>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</si>
  <si>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</si>
  <si>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</si>
  <si>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</si>
  <si>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</si>
  <si>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</si>
  <si>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</si>
  <si>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</si>
  <si>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</si>
  <si>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</si>
  <si>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</si>
  <si>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</si>
  <si>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</si>
  <si>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</si>
  <si>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</si>
  <si>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</si>
  <si>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</si>
  <si>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</si>
  <si>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</si>
  <si>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</si>
  <si>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</si>
  <si>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</si>
  <si>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</si>
  <si>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</si>
  <si>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</si>
  <si>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</si>
  <si>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</si>
  <si>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</si>
  <si>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</si>
  <si>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</si>
  <si>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</si>
  <si>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</si>
  <si>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</si>
  <si>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</si>
  <si>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</si>
  <si>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</si>
  <si>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</si>
  <si>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</si>
  <si>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</si>
  <si>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</si>
  <si>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</si>
  <si>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</si>
  <si>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</si>
  <si>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</si>
  <si>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</si>
  <si>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</si>
  <si>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</si>
  <si>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</si>
  <si>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</si>
  <si>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</si>
  <si>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</si>
  <si>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</si>
  <si>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</si>
  <si>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</si>
  <si>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</si>
  <si>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</si>
  <si>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</si>
  <si>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</si>
  <si>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</si>
  <si>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</si>
  <si>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</si>
  <si>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</si>
  <si>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</si>
  <si>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</si>
  <si>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</si>
  <si>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</si>
  <si>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</si>
  <si>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</si>
  <si>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</si>
  <si>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</si>
  <si>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</si>
  <si>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</si>
  <si>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</si>
  <si>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</si>
  <si>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</si>
  <si>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</si>
  <si>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</si>
  <si>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</si>
  <si>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</si>
  <si>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</si>
  <si>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</si>
  <si>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</si>
  <si>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</si>
  <si>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</si>
  <si>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</si>
  <si>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</si>
  <si>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</si>
  <si>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</si>
  <si>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</si>
  <si>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</si>
  <si>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</si>
  <si>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</si>
  <si>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</si>
  <si>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</si>
  <si>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</si>
  <si>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</si>
  <si>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</si>
  <si>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</si>
  <si>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</si>
  <si>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</si>
  <si>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</si>
  <si>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</si>
  <si>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</si>
  <si>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</si>
  <si>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</si>
  <si>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</si>
  <si>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</si>
  <si>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</si>
  <si>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</si>
  <si>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</si>
  <si>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</si>
  <si>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</si>
  <si>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</si>
  <si>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</si>
  <si>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</si>
  <si>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</si>
  <si>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</si>
  <si>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</si>
  <si>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</si>
  <si>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</si>
  <si>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</si>
  <si>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</si>
  <si>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</si>
  <si>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</si>
  <si>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</si>
  <si>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</si>
  <si>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</si>
  <si>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</si>
  <si>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</si>
  <si>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</si>
  <si>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</si>
  <si>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</si>
  <si>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</si>
  <si>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</si>
  <si>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</si>
  <si>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</si>
  <si>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</si>
  <si>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</si>
  <si>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</si>
  <si>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</si>
  <si>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</si>
  <si>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</si>
  <si>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</si>
  <si>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</si>
  <si>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</si>
  <si>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</si>
  <si>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</si>
  <si>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</si>
  <si>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</si>
  <si>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</si>
  <si>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</si>
  <si>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</si>
  <si>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</si>
  <si>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</si>
  <si>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</si>
  <si>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</si>
  <si>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</si>
  <si>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</si>
  <si>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</si>
  <si>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</si>
  <si>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</si>
  <si>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</si>
  <si>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</si>
  <si>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</si>
  <si>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</si>
  <si>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</si>
  <si>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</si>
  <si>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</si>
  <si>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</si>
  <si>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</si>
  <si>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</si>
  <si>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</si>
  <si>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</si>
  <si>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</si>
  <si>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</si>
  <si>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</si>
  <si>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</si>
  <si>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</si>
  <si>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</si>
  <si>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</si>
  <si>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</si>
  <si>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</si>
  <si>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</si>
  <si>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</si>
  <si>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</si>
  <si>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</si>
  <si>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</si>
  <si>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</si>
  <si>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</si>
  <si>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</si>
  <si>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</si>
  <si>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</si>
  <si>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</si>
  <si>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</si>
  <si>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</si>
  <si>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</si>
  <si>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</si>
  <si>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</si>
  <si>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</si>
  <si>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</si>
  <si>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</si>
  <si>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</si>
  <si>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</si>
  <si>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</si>
  <si>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</si>
  <si>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</si>
  <si>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</si>
  <si>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</si>
  <si>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</si>
  <si>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</si>
  <si>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</si>
  <si>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</si>
  <si>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</si>
  <si>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</si>
  <si>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</si>
  <si>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</si>
  <si>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</si>
  <si>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</si>
  <si>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</si>
  <si>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</si>
  <si>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</si>
  <si>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</si>
  <si>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</si>
  <si>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</si>
  <si>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</si>
  <si>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</si>
  <si>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</si>
  <si>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</si>
  <si>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</si>
  <si>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</si>
  <si>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</si>
  <si>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</si>
  <si>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</si>
  <si>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</si>
  <si>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</si>
  <si>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</si>
  <si>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</si>
  <si>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</si>
  <si>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</si>
  <si>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</si>
  <si>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</si>
  <si>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</si>
  <si>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</si>
  <si>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</si>
  <si>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</si>
  <si>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</si>
  <si>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</si>
  <si>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</si>
  <si>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</si>
  <si>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</si>
  <si>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</si>
  <si>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</si>
  <si>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</si>
  <si>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</si>
  <si>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</si>
  <si>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</si>
  <si>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</si>
  <si>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</si>
  <si>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</si>
  <si>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</si>
  <si>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</si>
  <si>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</si>
  <si>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</si>
  <si>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</si>
  <si>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</si>
  <si>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</si>
  <si>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</si>
  <si>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</si>
  <si>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</si>
  <si>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</si>
  <si>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</si>
  <si>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</si>
  <si>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</si>
  <si>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</si>
  <si>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</si>
  <si>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</si>
  <si>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</si>
  <si>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</si>
  <si>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</si>
  <si>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</si>
  <si>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</si>
  <si>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</si>
  <si>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</si>
  <si>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</si>
  <si>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</si>
  <si>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</si>
  <si>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</si>
  <si>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</si>
  <si>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</si>
  <si>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</si>
  <si>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</si>
  <si>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</si>
  <si>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</si>
  <si>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</si>
  <si>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</si>
  <si>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</si>
  <si>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</si>
  <si>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</si>
  <si>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</si>
  <si>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</si>
  <si>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</si>
  <si>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</si>
  <si>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</si>
  <si>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</si>
  <si>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</si>
  <si>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</si>
  <si>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</si>
  <si>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</si>
  <si>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</si>
  <si>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</si>
  <si>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</si>
  <si>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</si>
  <si>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</si>
  <si>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</si>
  <si>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</si>
  <si>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</si>
  <si>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</si>
  <si>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</si>
  <si>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</si>
  <si>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</si>
  <si>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</si>
  <si>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</si>
  <si>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</si>
  <si>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</si>
  <si>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</si>
  <si>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</si>
  <si>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</si>
  <si>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</si>
  <si>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</si>
  <si>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</si>
  <si>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</si>
  <si>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</si>
  <si>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</si>
  <si>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</si>
  <si>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</si>
  <si>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</si>
  <si>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</si>
  <si>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</si>
  <si>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</si>
  <si>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</si>
  <si>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</si>
  <si>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</si>
  <si>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</si>
  <si>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</si>
  <si>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</si>
  <si>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</si>
  <si>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</si>
  <si>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</si>
  <si>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</si>
  <si>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</si>
  <si>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</si>
  <si>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</si>
  <si>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</si>
  <si>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</si>
  <si>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</si>
  <si>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</si>
  <si>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</si>
  <si>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</si>
  <si>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</si>
  <si>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</si>
  <si>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</si>
  <si>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</si>
  <si>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</si>
  <si>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</si>
  <si>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</si>
  <si>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</si>
  <si>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</si>
  <si>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</si>
  <si>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</si>
  <si>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</si>
  <si>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</si>
  <si>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</si>
  <si>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</si>
  <si>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</si>
  <si>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</si>
  <si>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</si>
  <si>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</si>
  <si>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</si>
  <si>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</si>
  <si>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</si>
  <si>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</si>
  <si>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</si>
  <si>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</si>
  <si>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</si>
  <si>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</si>
  <si>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</si>
  <si>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</si>
  <si>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</si>
  <si>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</si>
  <si>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</si>
  <si>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</si>
  <si>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</si>
  <si>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</si>
  <si>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</si>
  <si>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</si>
  <si>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</si>
  <si>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</si>
  <si>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</si>
  <si>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</si>
  <si>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</si>
  <si>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</si>
  <si>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</si>
  <si>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</si>
  <si>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</si>
  <si>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</si>
  <si>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</si>
  <si>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</si>
  <si>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</si>
  <si>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</si>
  <si>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</si>
  <si>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</si>
  <si>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</si>
  <si>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</si>
  <si>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</si>
  <si>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</si>
  <si>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</si>
  <si>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</si>
  <si>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</si>
  <si>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</si>
  <si>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</si>
  <si>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</si>
  <si>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</si>
  <si>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</si>
  <si>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</si>
  <si>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</si>
  <si>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</si>
  <si>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</si>
  <si>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</si>
  <si>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</si>
  <si>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</si>
  <si>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</si>
  <si>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</si>
  <si>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</si>
  <si>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</si>
  <si>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</si>
  <si>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</si>
  <si>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</si>
  <si>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</si>
  <si>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</si>
  <si>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</si>
  <si>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</si>
  <si>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</si>
  <si>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</si>
  <si>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</si>
  <si>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</si>
  <si>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</si>
  <si>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</si>
  <si>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</si>
  <si>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</si>
  <si>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</si>
  <si>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</si>
  <si>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</si>
  <si>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</si>
  <si>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</si>
  <si>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</si>
  <si>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</si>
  <si>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</si>
  <si>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</si>
  <si>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</si>
  <si>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</si>
  <si>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</si>
  <si>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</si>
  <si>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</si>
  <si>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</si>
  <si>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</si>
  <si>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</si>
  <si>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</si>
  <si>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</si>
  <si>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</si>
  <si>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</si>
  <si>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</si>
  <si>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</si>
  <si>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</si>
  <si>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</si>
  <si>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</si>
  <si>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</si>
  <si>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</si>
  <si>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</si>
  <si>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</si>
  <si>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</si>
  <si>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</si>
  <si>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</si>
  <si>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</si>
  <si>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</si>
  <si>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</si>
  <si>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</si>
  <si>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</si>
  <si>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</si>
  <si>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</si>
  <si>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</si>
  <si>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</si>
  <si>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</si>
  <si>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</si>
  <si>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</si>
  <si>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</si>
  <si>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</si>
  <si>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</si>
  <si>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</si>
  <si>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</si>
  <si>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</si>
  <si>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</si>
  <si>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</si>
  <si>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</si>
  <si>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</si>
  <si>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</si>
  <si>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</si>
  <si>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</si>
  <si>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</si>
  <si>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</si>
  <si>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</si>
  <si>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</si>
  <si>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</si>
  <si>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</si>
  <si>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</si>
  <si>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</si>
  <si>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</si>
  <si>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</si>
  <si>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</si>
  <si>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</si>
  <si>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</si>
  <si>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</si>
  <si>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</si>
  <si>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</si>
  <si>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</si>
  <si>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</si>
  <si>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</si>
  <si>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</si>
  <si>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</si>
  <si>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</si>
  <si>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</si>
  <si>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</si>
  <si>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</si>
  <si>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</si>
  <si>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</si>
  <si>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</si>
  <si>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</si>
  <si>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</si>
  <si>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</si>
  <si>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</si>
  <si>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</si>
  <si>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</si>
  <si>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</si>
  <si>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</si>
  <si>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</si>
  <si>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</si>
  <si>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</si>
  <si>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</si>
  <si>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</si>
  <si>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</si>
  <si>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</si>
  <si>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</si>
  <si>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</si>
  <si>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</si>
  <si>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</si>
  <si>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</si>
  <si>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</si>
  <si>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</si>
  <si>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</si>
  <si>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</si>
  <si>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</si>
  <si>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</si>
  <si>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</si>
  <si>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</si>
  <si>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</si>
  <si>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</si>
  <si>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</si>
  <si>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</si>
  <si>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</si>
  <si>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</si>
  <si>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</si>
  <si>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</si>
  <si>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</si>
  <si>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</si>
  <si>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</si>
  <si>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</si>
  <si>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</si>
  <si>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</si>
  <si>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</si>
  <si>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</si>
  <si>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</si>
  <si>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</si>
  <si>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</si>
  <si>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</si>
  <si>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</si>
  <si>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</si>
  <si>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</si>
  <si>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</si>
  <si>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</si>
  <si>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</si>
  <si>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</si>
  <si>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</si>
  <si>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</si>
  <si>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</si>
  <si>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</si>
  <si>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</si>
  <si>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</si>
  <si>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</si>
  <si>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</si>
  <si>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</si>
  <si>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</si>
  <si>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</si>
  <si>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</si>
  <si>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</si>
  <si>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</si>
  <si>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</si>
  <si>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</si>
  <si>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</si>
  <si>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</si>
  <si>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</si>
  <si>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</si>
  <si>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</si>
  <si>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</si>
  <si>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</si>
  <si>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</si>
  <si>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</si>
  <si>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</si>
  <si>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</si>
  <si>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</si>
  <si>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</si>
  <si>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</si>
  <si>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</si>
  <si>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</si>
  <si>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</si>
  <si>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</si>
  <si>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</si>
  <si>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</si>
  <si>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</si>
  <si>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</si>
  <si>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</si>
  <si>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</si>
  <si>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</si>
  <si>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</si>
  <si>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</si>
  <si>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</si>
  <si>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</si>
  <si>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</si>
  <si>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</si>
  <si>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</si>
  <si>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</si>
  <si>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</si>
  <si>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</si>
  <si>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</si>
  <si>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</si>
  <si>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</si>
  <si>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</si>
  <si>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</si>
  <si>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</si>
  <si>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</si>
  <si>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</si>
  <si>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</si>
  <si>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</si>
  <si>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</si>
  <si>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</si>
  <si>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</si>
  <si>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</si>
  <si>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</si>
  <si>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</si>
  <si>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</si>
  <si>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</si>
  <si>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</si>
  <si>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</si>
  <si>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</si>
  <si>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</si>
  <si>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</si>
  <si>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</si>
  <si>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</si>
  <si>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</si>
  <si>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</si>
  <si>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</si>
  <si>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</si>
  <si>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</si>
  <si>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</si>
  <si>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</si>
  <si>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</si>
  <si>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</si>
  <si>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</si>
  <si>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</si>
  <si>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</si>
  <si>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</si>
  <si>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</si>
  <si>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</si>
  <si>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</si>
  <si>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</si>
  <si>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</si>
  <si>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</si>
  <si>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</si>
  <si>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</si>
  <si>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</si>
  <si>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</si>
  <si>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</si>
  <si>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</si>
  <si>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</si>
  <si>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</si>
  <si>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</si>
  <si>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</si>
  <si>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</si>
  <si>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</si>
  <si>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</si>
  <si>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</si>
  <si>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</si>
  <si>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</si>
  <si>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</si>
  <si>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</si>
  <si>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</si>
  <si>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</si>
  <si>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</si>
  <si>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</si>
  <si>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</si>
  <si>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</si>
  <si>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</si>
  <si>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</si>
  <si>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</si>
  <si>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</si>
  <si>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</si>
  <si>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</si>
  <si>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</si>
  <si>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</si>
  <si>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</si>
  <si>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</si>
  <si>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</si>
  <si>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</si>
  <si>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</si>
  <si>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</si>
  <si>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</si>
  <si>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</si>
  <si>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</si>
  <si>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</si>
  <si>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</si>
  <si>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</si>
  <si>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</si>
  <si>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</si>
  <si>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</si>
  <si>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</si>
  <si>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</si>
  <si>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</si>
  <si>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</si>
  <si>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</si>
  <si>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</si>
  <si>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</si>
  <si>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</si>
  <si>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</si>
  <si>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</si>
  <si>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</si>
  <si>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</si>
  <si>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</si>
  <si>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</si>
  <si>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</si>
  <si>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</si>
  <si>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</si>
  <si>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</si>
  <si>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</si>
  <si>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</si>
  <si>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</si>
  <si>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</si>
  <si>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</si>
  <si>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</si>
  <si>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</si>
  <si>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</si>
  <si>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</si>
  <si>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</si>
  <si>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</si>
  <si>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</si>
  <si>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</si>
  <si>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</si>
  <si>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</si>
  <si>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</si>
  <si>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</si>
  <si>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</si>
  <si>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</si>
  <si>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</si>
  <si>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</si>
  <si>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</si>
  <si>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</si>
  <si>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</si>
  <si>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</si>
  <si>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</si>
  <si>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</si>
  <si>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</si>
  <si>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</si>
  <si>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</si>
  <si>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</si>
  <si>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</si>
  <si>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</si>
  <si>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</si>
  <si>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</si>
  <si>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</si>
  <si>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</si>
  <si>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</si>
  <si>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</si>
  <si>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</si>
  <si>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</si>
  <si>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</si>
  <si>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</si>
  <si>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</si>
  <si>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</si>
  <si>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</si>
  <si>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</si>
  <si>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</si>
  <si>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</si>
  <si>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</si>
  <si>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</si>
  <si>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</si>
  <si>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</si>
  <si>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</si>
  <si>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</si>
  <si>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</si>
  <si>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</si>
  <si>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</si>
  <si>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</si>
  <si>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</si>
  <si>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</si>
  <si>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</si>
  <si>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</si>
  <si>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</si>
  <si>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</si>
  <si>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</si>
  <si>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</si>
  <si>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</si>
  <si>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</si>
  <si>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</si>
  <si>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</si>
  <si>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</si>
  <si>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</si>
  <si>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</si>
  <si>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</si>
  <si>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</si>
  <si>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</si>
  <si>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</si>
  <si>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</si>
  <si>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</si>
  <si>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</si>
  <si>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</si>
  <si>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</si>
  <si>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</si>
  <si>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</si>
  <si>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</si>
  <si>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</si>
  <si>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</si>
  <si>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</si>
  <si>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</si>
  <si>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</si>
  <si>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</si>
  <si>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</si>
  <si>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</si>
  <si>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</si>
  <si>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</si>
  <si>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</si>
  <si>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</si>
  <si>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</si>
  <si>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</si>
  <si>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</si>
  <si>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</si>
  <si>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</si>
  <si>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</si>
  <si>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</si>
  <si>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</si>
  <si>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</si>
  <si>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</si>
  <si>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</si>
  <si>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</si>
  <si>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</si>
  <si>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</si>
  <si>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</si>
  <si>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</si>
  <si>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</si>
  <si>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</si>
  <si>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</si>
  <si>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</si>
  <si>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</si>
  <si>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</si>
  <si>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</si>
  <si>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</si>
  <si>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</si>
  <si>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</si>
  <si>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</si>
  <si>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</si>
  <si>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</si>
  <si>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</si>
  <si>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</si>
  <si>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</si>
  <si>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</si>
  <si>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</si>
  <si>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</si>
  <si>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</si>
  <si>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</si>
  <si>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</si>
  <si>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</si>
  <si>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</si>
  <si>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</si>
  <si>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</si>
  <si>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</si>
  <si>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</si>
  <si>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</si>
  <si>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</si>
  <si>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</si>
  <si>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</si>
  <si>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</si>
  <si>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</si>
  <si>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</si>
  <si>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</si>
  <si>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</si>
  <si>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</si>
  <si>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</si>
  <si>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</si>
  <si>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</si>
  <si>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</si>
  <si>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</si>
  <si>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</si>
  <si>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</si>
  <si>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</si>
  <si>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</si>
  <si>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</si>
  <si>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</si>
  <si>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</si>
  <si>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</si>
  <si>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</si>
  <si>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</si>
  <si>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</si>
  <si>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</si>
  <si>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</si>
  <si>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</si>
  <si>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</si>
  <si>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</si>
  <si>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</si>
  <si>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</si>
  <si>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</si>
  <si>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</si>
  <si>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</si>
  <si>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</si>
  <si>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</si>
  <si>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</si>
  <si>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</si>
  <si>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</si>
  <si>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</si>
  <si>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</si>
  <si>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</si>
  <si>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</si>
  <si>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</si>
  <si>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</si>
  <si>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</si>
  <si>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</si>
  <si>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</si>
  <si>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</si>
  <si>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</si>
  <si>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</si>
  <si>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</si>
  <si>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</si>
  <si>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</si>
  <si>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</si>
  <si>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</si>
  <si>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</si>
  <si>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</si>
  <si>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</si>
  <si>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</si>
  <si>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</si>
  <si>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</si>
  <si>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</si>
  <si>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</si>
  <si>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</si>
  <si>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</si>
  <si>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</si>
  <si>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</si>
  <si>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</si>
  <si>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</si>
  <si>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</si>
  <si>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</si>
  <si>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</si>
  <si>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</si>
  <si>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</si>
  <si>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</si>
  <si>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</si>
  <si>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</si>
  <si>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</si>
  <si>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</si>
  <si>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</si>
  <si>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</si>
  <si>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</si>
  <si>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</si>
  <si>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</si>
  <si>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</si>
  <si>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</si>
  <si>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</si>
  <si>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</si>
  <si>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</si>
  <si>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</si>
  <si>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</si>
  <si>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</si>
  <si>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</si>
  <si>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</si>
  <si>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</si>
  <si>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</si>
  <si>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</si>
  <si>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</si>
  <si>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</si>
  <si>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</si>
  <si>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</si>
  <si>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</si>
  <si>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</si>
  <si>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</si>
  <si>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</si>
  <si>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</si>
  <si>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</si>
  <si>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</si>
  <si>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</si>
  <si>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</si>
  <si>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</si>
  <si>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</si>
  <si>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</si>
  <si>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</si>
  <si>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</si>
  <si>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</si>
  <si>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</si>
  <si>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</si>
  <si>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</si>
  <si>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</si>
  <si>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</si>
  <si>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</si>
  <si>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</si>
  <si>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</si>
  <si>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</si>
  <si>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</si>
  <si>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</si>
  <si>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</si>
  <si>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</si>
  <si>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</si>
  <si>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</si>
  <si>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</si>
  <si>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</si>
  <si>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</si>
  <si>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</si>
  <si>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</si>
  <si>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</si>
  <si>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</si>
  <si>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</si>
  <si>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</si>
  <si>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</si>
  <si>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</si>
  <si>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</si>
  <si>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</si>
  <si>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</si>
  <si>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</si>
  <si>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</si>
  <si>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</si>
  <si>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</si>
  <si>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</si>
  <si>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</si>
  <si>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</si>
  <si>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</si>
  <si>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</si>
  <si>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</si>
  <si>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</si>
  <si>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</si>
  <si>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</si>
  <si>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</si>
  <si>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</si>
  <si>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</si>
  <si>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</si>
  <si>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</si>
  <si>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</si>
  <si>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</si>
  <si>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</si>
  <si>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</si>
  <si>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</si>
  <si>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</si>
  <si>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</si>
  <si>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</si>
  <si>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</si>
  <si>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</si>
  <si>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</si>
  <si>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</si>
  <si>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</si>
  <si>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</si>
  <si>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</si>
  <si>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</si>
  <si>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</si>
  <si>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</si>
  <si>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</si>
  <si>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</si>
  <si>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</si>
  <si>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</si>
  <si>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</si>
  <si>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</si>
  <si>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</si>
  <si>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</si>
  <si>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</si>
  <si>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</si>
  <si>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</si>
  <si>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</si>
  <si>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</si>
  <si>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</si>
  <si>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</si>
  <si>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</si>
  <si>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</si>
  <si>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</si>
  <si>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</si>
  <si>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</si>
  <si>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</si>
  <si>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</si>
  <si>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</si>
  <si>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</si>
  <si>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</si>
  <si>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</si>
  <si>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</si>
  <si>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</si>
  <si>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</si>
  <si>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</si>
  <si>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</si>
  <si>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</si>
  <si>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</si>
  <si>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</si>
  <si>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</si>
  <si>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</si>
  <si>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</si>
  <si>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</si>
  <si>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</si>
  <si>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</si>
  <si>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</si>
  <si>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</si>
  <si>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</si>
  <si>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</si>
  <si>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</si>
  <si>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</si>
  <si>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</si>
  <si>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</si>
  <si>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</si>
  <si>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</si>
  <si>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</si>
  <si>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</si>
  <si>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</si>
  <si>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</si>
  <si>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</si>
  <si>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</si>
  <si>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</si>
  <si>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</si>
  <si>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</si>
  <si>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</si>
  <si>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</si>
  <si>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</si>
  <si>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</si>
  <si>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</si>
  <si>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</si>
  <si>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</si>
  <si>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</si>
  <si>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</si>
  <si>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</si>
  <si>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</si>
  <si>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</si>
  <si>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</si>
  <si>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</si>
  <si>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</si>
  <si>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</si>
  <si>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</si>
  <si>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</si>
  <si>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</si>
  <si>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</si>
  <si>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</si>
  <si>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</si>
  <si>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</si>
  <si>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</si>
  <si>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</si>
  <si>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</si>
  <si>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</si>
  <si>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</si>
  <si>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</si>
  <si>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</si>
  <si>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</si>
  <si>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</si>
  <si>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</si>
  <si>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</si>
  <si>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</si>
  <si>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</si>
  <si>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</si>
  <si>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</si>
  <si>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</si>
  <si>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</si>
  <si>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</si>
  <si>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</si>
  <si>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</si>
  <si>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</si>
  <si>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</si>
  <si>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</si>
  <si>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</si>
  <si>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</si>
  <si>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</si>
  <si>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</si>
  <si>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</si>
  <si>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</si>
  <si>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</si>
  <si>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</si>
  <si>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</si>
  <si>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</si>
  <si>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</si>
  <si>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</si>
  <si>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</si>
  <si>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</si>
  <si>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</si>
  <si>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</si>
  <si>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</si>
  <si>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</si>
  <si>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</si>
  <si>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</si>
  <si>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</si>
  <si>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</si>
  <si>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</si>
  <si>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</si>
  <si>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</si>
  <si>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</si>
  <si>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</si>
  <si>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</si>
  <si>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</si>
  <si>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</si>
  <si>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</si>
  <si>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</si>
  <si>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</si>
  <si>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</si>
  <si>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</si>
  <si>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</si>
  <si>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</si>
  <si>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</si>
  <si>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</si>
  <si>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</si>
  <si>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</si>
  <si>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</si>
  <si>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</si>
  <si>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</si>
  <si>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</si>
  <si>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</si>
  <si>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</si>
  <si>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</si>
  <si>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</si>
  <si>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</si>
  <si>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</si>
  <si>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</si>
  <si>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</si>
  <si>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</si>
  <si>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</si>
  <si>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</si>
  <si>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</si>
  <si>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</si>
  <si>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</si>
  <si>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</si>
  <si>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</si>
  <si>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</si>
  <si>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</si>
  <si>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</si>
  <si>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</si>
  <si>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</si>
  <si>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</si>
  <si>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</si>
  <si>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</si>
  <si>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</si>
  <si>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</si>
  <si>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</si>
  <si>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</si>
  <si>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</si>
  <si>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</si>
  <si>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</si>
  <si>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</si>
  <si>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</si>
  <si>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</si>
  <si>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</si>
  <si>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</si>
  <si>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</si>
  <si>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</si>
  <si>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</si>
  <si>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</si>
  <si>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</si>
  <si>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</si>
  <si>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</si>
  <si>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</si>
  <si>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</si>
  <si>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</si>
  <si>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</si>
  <si>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</si>
  <si>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</si>
  <si>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</si>
  <si>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</si>
  <si>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</si>
  <si>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</si>
  <si>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</si>
  <si>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</si>
  <si>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</si>
  <si>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</si>
  <si>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</si>
  <si>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</si>
  <si>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</si>
  <si>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</si>
  <si>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</si>
  <si>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</si>
  <si>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</si>
  <si>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</si>
  <si>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</si>
  <si>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</si>
  <si>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</si>
  <si>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</si>
  <si>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</si>
  <si>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</si>
  <si>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</si>
  <si>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</si>
  <si>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</si>
  <si>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</si>
  <si>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</si>
  <si>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</si>
  <si>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</si>
  <si>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</si>
  <si>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</si>
  <si>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</si>
  <si>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</si>
  <si>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</si>
  <si>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</si>
  <si>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</si>
  <si>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</si>
  <si>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</si>
  <si>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</si>
  <si>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</si>
  <si>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</si>
  <si>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</si>
  <si>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</si>
  <si>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</si>
  <si>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</si>
  <si>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</si>
  <si>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</si>
  <si>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</si>
  <si>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</si>
  <si>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</si>
  <si>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</si>
  <si>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</si>
  <si>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</si>
  <si>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</si>
  <si>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</si>
  <si>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</si>
  <si>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</si>
  <si>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</si>
  <si>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</si>
  <si>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</si>
  <si>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</si>
  <si>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</si>
  <si>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</si>
  <si>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</si>
  <si>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</si>
  <si>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</si>
  <si>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</si>
  <si>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</si>
  <si>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</si>
  <si>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</si>
  <si>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</si>
  <si>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</si>
  <si>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</si>
  <si>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</si>
  <si>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</si>
  <si>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</si>
  <si>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</si>
  <si>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</si>
  <si>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</si>
  <si>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</si>
  <si>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</si>
  <si>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</si>
  <si>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</si>
  <si>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</si>
  <si>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</si>
  <si>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</si>
  <si>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</si>
  <si>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</si>
  <si>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</si>
  <si>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</si>
  <si>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</si>
  <si>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</si>
  <si>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</si>
  <si>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</si>
  <si>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</si>
  <si>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</si>
  <si>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</si>
  <si>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</si>
  <si>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</si>
  <si>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</si>
  <si>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</si>
  <si>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</si>
  <si>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</si>
  <si>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</si>
  <si>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</si>
  <si>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</si>
  <si>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</si>
  <si>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</si>
  <si>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</si>
  <si>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</si>
  <si>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</si>
  <si>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</si>
  <si>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</si>
  <si>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</si>
  <si>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</si>
  <si>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</si>
  <si>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</si>
  <si>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</si>
  <si>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</si>
  <si>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</si>
  <si>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</si>
  <si>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</si>
  <si>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</si>
  <si>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</si>
  <si>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</si>
  <si>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</si>
  <si>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</si>
  <si>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</si>
  <si>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</si>
  <si>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</si>
  <si>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</si>
  <si>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</si>
  <si>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</si>
  <si>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</si>
  <si>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</si>
  <si>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</si>
  <si>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</si>
  <si>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</si>
  <si>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</si>
  <si>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</si>
  <si>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</si>
  <si>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</si>
  <si>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</si>
  <si>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</si>
  <si>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</si>
  <si>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</si>
  <si>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</si>
  <si>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</si>
  <si>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</si>
  <si>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</si>
  <si>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</si>
  <si>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</si>
  <si>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</si>
  <si>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</si>
  <si>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</si>
  <si>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</si>
  <si>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</si>
  <si>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</si>
  <si>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</si>
  <si>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</si>
  <si>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</si>
  <si>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</si>
  <si>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</si>
  <si>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</si>
  <si>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</si>
  <si>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</si>
  <si>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</si>
  <si>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</si>
  <si>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</si>
  <si>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</si>
  <si>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</si>
  <si>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</si>
  <si>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</si>
  <si>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</si>
  <si>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</si>
  <si>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</si>
  <si>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</si>
  <si>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</si>
  <si>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</si>
  <si>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</si>
  <si>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</si>
  <si>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</si>
  <si>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</si>
  <si>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</si>
  <si>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</si>
  <si>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</si>
  <si>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</si>
  <si>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</si>
  <si>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</si>
  <si>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</si>
  <si>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</si>
  <si>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</si>
  <si>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</si>
  <si>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</si>
  <si>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</si>
  <si>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</si>
  <si>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</si>
  <si>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</si>
  <si>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</si>
  <si>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</si>
  <si>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</si>
  <si>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</si>
  <si>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</si>
  <si>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</si>
  <si>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</si>
  <si>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</si>
  <si>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</si>
  <si>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</si>
  <si>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</si>
  <si>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</si>
  <si>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</si>
  <si>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</si>
  <si>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</si>
  <si>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</si>
  <si>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</si>
  <si>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</si>
  <si>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</si>
  <si>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</si>
  <si>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</si>
  <si>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</si>
  <si>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</si>
  <si>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</si>
  <si>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</si>
  <si>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</si>
  <si>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</si>
  <si>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</si>
  <si>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</si>
  <si>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</si>
  <si>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</si>
  <si>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</si>
  <si>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</si>
  <si>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</si>
  <si>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</si>
  <si>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</si>
  <si>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</si>
  <si>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</si>
  <si>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</si>
  <si>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</si>
  <si>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</si>
  <si>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</si>
  <si>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</si>
  <si>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</si>
  <si>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</si>
  <si>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</si>
  <si>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</si>
  <si>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</si>
  <si>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</si>
  <si>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</si>
  <si>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</si>
  <si>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</si>
  <si>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</si>
  <si>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</si>
  <si>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</si>
  <si>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</si>
  <si>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</si>
  <si>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</si>
  <si>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</si>
  <si>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</si>
  <si>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</si>
  <si>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</si>
  <si>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</si>
  <si>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</si>
  <si>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</si>
  <si>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</si>
  <si>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</si>
  <si>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</si>
  <si>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</si>
  <si>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</si>
  <si>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</si>
  <si>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</si>
  <si>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</si>
  <si>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</si>
  <si>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</si>
  <si>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</si>
  <si>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</si>
  <si>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</si>
  <si>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</si>
  <si>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</si>
  <si>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</si>
  <si>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</si>
  <si>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</si>
  <si>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</si>
  <si>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</si>
  <si>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</si>
  <si>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</si>
  <si>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</si>
  <si>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</si>
  <si>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</si>
  <si>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</si>
  <si>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</si>
  <si>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</si>
  <si>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</si>
  <si>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</si>
  <si>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</si>
  <si>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</si>
  <si>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</si>
  <si>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</si>
  <si>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</si>
  <si>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</si>
  <si>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</si>
  <si>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</si>
  <si>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</si>
  <si>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</si>
  <si>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</si>
  <si>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</si>
  <si>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</si>
  <si>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</si>
  <si>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</si>
  <si>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</si>
  <si>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</si>
  <si>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</si>
  <si>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</si>
  <si>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</si>
  <si>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</si>
  <si>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</si>
  <si>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</si>
  <si>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</si>
  <si>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</si>
  <si>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</si>
  <si>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</si>
  <si>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</si>
  <si>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</si>
  <si>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</si>
  <si>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</si>
  <si>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</si>
  <si>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</si>
  <si>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</si>
  <si>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</si>
  <si>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</si>
  <si>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</si>
  <si>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</si>
  <si>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</si>
  <si>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</si>
  <si>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</si>
  <si>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</si>
  <si>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</si>
  <si>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</si>
  <si>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</si>
  <si>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</si>
  <si>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</si>
  <si>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</si>
  <si>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</si>
  <si>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</si>
  <si>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</si>
  <si>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</si>
  <si>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</si>
  <si>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</si>
  <si>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</si>
  <si>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</si>
  <si>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</si>
  <si>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</si>
  <si>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</si>
  <si>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</si>
  <si>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</si>
  <si>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</si>
  <si>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</si>
  <si>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</si>
  <si>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</si>
  <si>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</si>
  <si>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</si>
  <si>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</si>
  <si>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</si>
  <si>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</si>
  <si>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</si>
  <si>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</si>
  <si>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</si>
  <si>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</si>
  <si>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</si>
  <si>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</si>
  <si>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</si>
  <si>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</si>
  <si>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</si>
  <si>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</si>
  <si>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</si>
  <si>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</si>
  <si>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</si>
  <si>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</si>
  <si>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</si>
  <si>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</si>
  <si>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</si>
  <si>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</si>
  <si>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</si>
  <si>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</si>
  <si>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</si>
  <si>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</si>
  <si>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</si>
  <si>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</si>
  <si>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</si>
  <si>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</si>
  <si>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</si>
  <si>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</si>
  <si>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</si>
  <si>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</si>
  <si>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</si>
  <si>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</si>
  <si>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</si>
  <si>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</si>
  <si>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</si>
  <si>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</si>
  <si>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</si>
  <si>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</si>
  <si>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</si>
  <si>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</si>
  <si>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</si>
  <si>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</si>
  <si>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</si>
  <si>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</si>
  <si>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</si>
  <si>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</si>
  <si>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</si>
  <si>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</si>
  <si>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</si>
  <si>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</si>
  <si>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</si>
  <si>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</si>
  <si>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</si>
  <si>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</si>
  <si>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</si>
  <si>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</si>
  <si>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</si>
  <si>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</si>
  <si>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</si>
  <si>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</si>
  <si>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</si>
  <si>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</si>
  <si>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</si>
  <si>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</si>
  <si>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</si>
  <si>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</si>
  <si>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</si>
  <si>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</si>
  <si>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</si>
  <si>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</si>
  <si>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</si>
  <si>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</si>
  <si>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</si>
  <si>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</si>
  <si>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</si>
  <si>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</si>
  <si>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</si>
  <si>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</si>
  <si>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</si>
  <si>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</si>
  <si>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</si>
  <si>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</si>
  <si>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</si>
  <si>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</si>
  <si>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</si>
  <si>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</si>
  <si>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</si>
  <si>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</si>
  <si>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</si>
  <si>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</si>
  <si>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</si>
  <si>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</si>
  <si>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</si>
  <si>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</si>
  <si>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</si>
  <si>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</si>
  <si>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</si>
  <si>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</si>
  <si>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</si>
  <si>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</si>
  <si>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</si>
  <si>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</si>
  <si>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</si>
  <si>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</si>
  <si>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</si>
  <si>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</si>
  <si>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</si>
  <si>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</si>
  <si>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</si>
  <si>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</si>
  <si>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</si>
  <si>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</si>
  <si>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</si>
  <si>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</si>
  <si>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</si>
  <si>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</si>
  <si>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</si>
  <si>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</si>
  <si>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</si>
  <si>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</si>
  <si>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</si>
  <si>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</si>
  <si>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</si>
  <si>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</si>
  <si>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</si>
  <si>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</si>
  <si>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</si>
  <si>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</si>
  <si>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</si>
  <si>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</si>
  <si>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</si>
  <si>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</si>
  <si>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</si>
  <si>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</si>
  <si>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</si>
  <si>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</si>
  <si>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</si>
  <si>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</si>
  <si>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</si>
  <si>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</si>
  <si>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</si>
  <si>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</si>
  <si>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</si>
  <si>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</si>
  <si>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</si>
  <si>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</si>
  <si>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</si>
  <si>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</si>
  <si>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</si>
  <si>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</si>
  <si>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</si>
  <si>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</si>
  <si>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</si>
  <si>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</si>
  <si>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</si>
  <si>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</si>
  <si>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</si>
  <si>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</si>
  <si>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</si>
  <si>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</si>
  <si>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</si>
  <si>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</si>
  <si>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</si>
  <si>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</si>
  <si>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</si>
  <si>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</si>
  <si>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</si>
  <si>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</si>
  <si>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</si>
  <si>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</si>
  <si>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</si>
  <si>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</si>
  <si>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</si>
  <si>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</si>
  <si>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</si>
  <si>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</si>
  <si>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</si>
  <si>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</si>
  <si>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</si>
  <si>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</si>
  <si>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</si>
  <si>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</si>
  <si>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</si>
  <si>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</si>
  <si>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</si>
  <si>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</si>
  <si>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</si>
  <si>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</si>
  <si>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</si>
  <si>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</si>
  <si>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</si>
  <si>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</si>
  <si>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</si>
  <si>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</si>
  <si>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</si>
  <si>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</si>
  <si>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</si>
  <si>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</si>
  <si>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</si>
  <si>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</si>
  <si>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</si>
  <si>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</si>
  <si>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</si>
  <si>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</si>
  <si>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</si>
  <si>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</si>
  <si>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</si>
  <si>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</si>
  <si>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</si>
  <si>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</si>
  <si>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</si>
  <si>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</si>
  <si>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</si>
  <si>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</si>
  <si>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</si>
  <si>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</si>
  <si>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</si>
  <si>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</si>
  <si>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</si>
  <si>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</si>
  <si>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</si>
  <si>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</si>
  <si>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</si>
  <si>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</si>
  <si>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</si>
  <si>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</si>
  <si>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</si>
  <si>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</si>
  <si>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</si>
  <si>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</si>
  <si>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</si>
  <si>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</si>
  <si>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</si>
  <si>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</si>
  <si>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</si>
  <si>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</si>
  <si>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</si>
  <si>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</si>
  <si>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</si>
  <si>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</si>
  <si>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</si>
  <si>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</si>
  <si>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</si>
  <si>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</si>
  <si>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</si>
  <si>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</si>
  <si>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</si>
  <si>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</si>
  <si>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</si>
  <si>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</si>
  <si>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</si>
  <si>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</si>
  <si>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</si>
  <si>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</si>
  <si>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</si>
  <si>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</si>
  <si>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</si>
  <si>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</si>
  <si>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</si>
  <si>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</si>
  <si>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</si>
  <si>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</si>
  <si>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</si>
  <si>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</si>
  <si>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</si>
  <si>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</si>
  <si>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</si>
  <si>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</si>
  <si>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</si>
  <si>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</si>
  <si>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</si>
  <si>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</si>
  <si>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</si>
  <si>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</si>
  <si>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</si>
  <si>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</si>
  <si>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</si>
  <si>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</si>
  <si>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</si>
  <si>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</si>
  <si>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</si>
  <si>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</si>
  <si>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</si>
  <si>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</si>
  <si>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</si>
  <si>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</si>
  <si>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</si>
  <si>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</si>
  <si>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</si>
  <si>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</si>
  <si>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</si>
  <si>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</si>
  <si>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</si>
  <si>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</si>
  <si>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</si>
  <si>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</si>
  <si>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</si>
  <si>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</si>
  <si>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</si>
  <si>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</si>
  <si>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</si>
  <si>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</si>
  <si>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</si>
  <si>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</si>
  <si>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</si>
  <si>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</si>
  <si>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</si>
  <si>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</si>
  <si>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</si>
  <si>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</si>
  <si>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</si>
  <si>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</si>
  <si>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</si>
  <si>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</si>
  <si>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</si>
  <si>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</si>
  <si>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</si>
  <si>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</si>
  <si>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</si>
  <si>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</si>
  <si>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</si>
  <si>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</si>
  <si>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</si>
  <si>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</si>
  <si>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</si>
  <si>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</si>
  <si>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</si>
  <si>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</si>
  <si>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</si>
  <si>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</si>
  <si>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</si>
  <si>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</si>
  <si>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</si>
  <si>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</si>
  <si>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</si>
  <si>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</si>
  <si>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</si>
  <si>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</si>
  <si>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</si>
  <si>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</si>
  <si>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</si>
  <si>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</si>
  <si>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</si>
  <si>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</si>
  <si>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</si>
  <si>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</si>
  <si>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</si>
  <si>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</si>
  <si>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</si>
  <si>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</si>
  <si>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</si>
  <si>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</si>
  <si>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</si>
  <si>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</si>
  <si>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</si>
  <si>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</si>
  <si>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</si>
  <si>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</si>
  <si>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</si>
  <si>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</si>
  <si>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</si>
  <si>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</si>
  <si>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</si>
  <si>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</si>
  <si>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</si>
  <si>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</si>
  <si>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</si>
  <si>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</si>
  <si>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</si>
  <si>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</si>
  <si>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</si>
  <si>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</si>
  <si>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</si>
  <si>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</si>
  <si>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</si>
  <si>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</si>
  <si>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</si>
  <si>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</si>
  <si>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</si>
  <si>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</si>
  <si>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</si>
  <si>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</si>
  <si>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</si>
  <si>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</si>
  <si>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</si>
  <si>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</si>
  <si>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</si>
  <si>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</si>
  <si>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</si>
  <si>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</si>
  <si>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</si>
  <si>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</si>
  <si>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</si>
  <si>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</si>
  <si>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</si>
  <si>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</si>
  <si>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</si>
  <si>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</si>
  <si>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</si>
  <si>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</si>
  <si>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</si>
  <si>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</si>
  <si>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</si>
  <si>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</si>
  <si>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</si>
  <si>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</si>
  <si>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</si>
  <si>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</si>
  <si>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</si>
  <si>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</si>
  <si>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</si>
  <si>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</si>
  <si>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</si>
  <si>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</si>
  <si>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</si>
  <si>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</si>
  <si>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</si>
  <si>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</si>
  <si>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</si>
  <si>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</si>
  <si>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</si>
  <si>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</si>
  <si>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</si>
  <si>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</si>
  <si>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</si>
  <si>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</si>
  <si>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</si>
  <si>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</si>
  <si>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</si>
  <si>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</si>
  <si>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</si>
  <si>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</si>
  <si>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</si>
  <si>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</si>
  <si>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</si>
  <si>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</si>
  <si>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</si>
  <si>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</si>
  <si>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</si>
  <si>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</si>
  <si>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</si>
  <si>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</si>
  <si>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</si>
  <si>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</si>
  <si>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</si>
  <si>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</si>
  <si>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</si>
  <si>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</si>
  <si>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</si>
  <si>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</si>
  <si>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</si>
  <si>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</si>
  <si>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</si>
  <si>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</si>
  <si>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</si>
  <si>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</si>
  <si>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</si>
  <si>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</si>
  <si>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</si>
  <si>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</si>
  <si>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</si>
  <si>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</si>
  <si>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</si>
  <si>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</si>
  <si>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</si>
  <si>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</si>
  <si>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</si>
  <si>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</si>
  <si>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</si>
  <si>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</si>
  <si>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</si>
  <si>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</si>
  <si>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</si>
  <si>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</si>
  <si>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</si>
  <si>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</si>
  <si>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</si>
  <si>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</si>
  <si>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</si>
  <si>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</si>
  <si>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</si>
  <si>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</si>
  <si>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</si>
  <si>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</si>
  <si>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</si>
  <si>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</si>
  <si>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</si>
  <si>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</si>
  <si>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</si>
  <si>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</si>
  <si>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</si>
  <si>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</si>
  <si>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</si>
  <si>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</si>
  <si>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</si>
  <si>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</si>
  <si>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</si>
  <si>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</si>
  <si>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</si>
  <si>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</si>
  <si>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</si>
  <si>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</si>
  <si>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</si>
  <si>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</si>
  <si>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</si>
  <si>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</si>
  <si>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</si>
  <si>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</si>
  <si>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</si>
  <si>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</si>
  <si>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</si>
  <si>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</si>
  <si>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</si>
  <si>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</si>
  <si>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</si>
  <si>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</si>
  <si>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</si>
  <si>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</si>
  <si>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</si>
  <si>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</si>
  <si>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</si>
  <si>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</si>
  <si>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</si>
  <si>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</si>
  <si>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</si>
  <si>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</si>
  <si>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</si>
  <si>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</si>
  <si>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</si>
  <si>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</si>
  <si>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</si>
  <si>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</si>
  <si>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</si>
  <si>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</si>
  <si>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</si>
  <si>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</si>
  <si>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</si>
  <si>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</si>
  <si>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</si>
  <si>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</si>
  <si>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</si>
  <si>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</si>
  <si>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</si>
  <si>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</si>
  <si>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</si>
  <si>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</si>
  <si>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</si>
  <si>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</si>
  <si>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</si>
  <si>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</si>
  <si>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</si>
  <si>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</si>
  <si>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</si>
  <si>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</si>
  <si>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</si>
  <si>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</si>
  <si>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</si>
  <si>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</si>
  <si>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</si>
  <si>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</si>
  <si>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</si>
  <si>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</si>
  <si>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</si>
  <si>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</si>
  <si>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</si>
  <si>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</si>
  <si>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</si>
  <si>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</si>
  <si>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</si>
  <si>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</si>
  <si>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</si>
  <si>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</si>
  <si>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</si>
  <si>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</si>
  <si>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</si>
  <si>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</si>
  <si>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</si>
  <si>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</si>
  <si>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</si>
  <si>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</si>
  <si>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</si>
  <si>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</si>
  <si>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</si>
  <si>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</si>
  <si>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</si>
  <si>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</si>
  <si>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</si>
  <si>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</si>
  <si>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</si>
  <si>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</si>
  <si>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</si>
  <si>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</si>
  <si>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</si>
  <si>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</si>
  <si>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</si>
  <si>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</si>
  <si>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</si>
  <si>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</si>
  <si>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</si>
  <si>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</si>
  <si>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</si>
  <si>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</si>
  <si>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</si>
  <si>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</si>
  <si>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</si>
  <si>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</si>
  <si>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</si>
  <si>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</si>
  <si>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</si>
  <si>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</si>
  <si>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</si>
  <si>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</si>
  <si>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</si>
  <si>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</si>
  <si>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</si>
  <si>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</si>
  <si>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</si>
  <si>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</si>
  <si>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</si>
  <si>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</si>
  <si>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</si>
  <si>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</si>
  <si>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</si>
  <si>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</si>
  <si>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</si>
  <si>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</si>
  <si>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</si>
  <si>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</si>
  <si>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</si>
  <si>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</si>
  <si>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</si>
  <si>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</si>
  <si>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</si>
  <si>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</si>
  <si>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</si>
  <si>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</si>
  <si>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</si>
  <si>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</si>
  <si>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</si>
  <si>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</si>
  <si>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</si>
  <si>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</si>
  <si>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</si>
  <si>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</si>
  <si>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</si>
  <si>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</si>
  <si>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</si>
  <si>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</si>
  <si>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</si>
  <si>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</si>
  <si>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</si>
  <si>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</si>
  <si>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</si>
  <si>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</si>
  <si>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</si>
  <si>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</si>
  <si>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</si>
  <si>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</si>
  <si>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</si>
  <si>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</si>
  <si>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</si>
  <si>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</si>
  <si>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</si>
  <si>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</si>
  <si>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</si>
  <si>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</si>
  <si>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</si>
  <si>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</si>
  <si>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</si>
  <si>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</si>
  <si>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</si>
  <si>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</si>
  <si>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</si>
  <si>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</si>
  <si>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</si>
  <si>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</si>
  <si>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</si>
  <si>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</si>
  <si>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</si>
  <si>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</si>
  <si>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</si>
  <si>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</si>
  <si>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</si>
  <si>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</si>
  <si>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</si>
  <si>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</si>
  <si>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</si>
  <si>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</si>
  <si>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</si>
  <si>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</si>
  <si>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</si>
  <si>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</si>
  <si>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</si>
  <si>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</si>
  <si>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</si>
  <si>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</si>
  <si>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</si>
  <si>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</si>
  <si>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</si>
  <si>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</si>
  <si>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</si>
  <si>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</si>
  <si>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</si>
  <si>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</si>
  <si>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</si>
  <si>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</si>
  <si>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</si>
  <si>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</si>
  <si>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</si>
  <si>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</si>
  <si>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</si>
  <si>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</si>
  <si>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</si>
  <si>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</si>
  <si>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</si>
  <si>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</si>
  <si>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</si>
  <si>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</si>
  <si>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</si>
  <si>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</si>
  <si>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</si>
  <si>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</si>
  <si>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</si>
  <si>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</si>
  <si>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</si>
  <si>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</si>
  <si>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</si>
  <si>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</si>
  <si>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</si>
  <si>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</si>
  <si>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</si>
  <si>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</si>
  <si>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</si>
  <si>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</si>
  <si>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</si>
  <si>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</si>
  <si>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</si>
  <si>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</si>
  <si>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</si>
  <si>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</si>
  <si>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</si>
  <si>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</si>
  <si>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</si>
  <si>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</si>
  <si>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</si>
  <si>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</si>
  <si>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</si>
  <si>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</si>
  <si>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</si>
  <si>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</si>
  <si>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</si>
  <si>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</si>
  <si>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</si>
  <si>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</si>
  <si>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</si>
  <si>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</si>
  <si>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</si>
  <si>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</si>
  <si>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</si>
  <si>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</si>
  <si>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</si>
  <si>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</si>
  <si>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</si>
  <si>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</si>
  <si>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</si>
  <si>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</si>
  <si>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</si>
  <si>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</si>
  <si>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</si>
  <si>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</si>
  <si>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</si>
  <si>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</si>
  <si>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</si>
  <si>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</si>
  <si>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</si>
  <si>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</si>
  <si>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</si>
  <si>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</si>
  <si>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</si>
  <si>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</si>
  <si>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</si>
  <si>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</si>
  <si>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</si>
  <si>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</si>
  <si>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</si>
  <si>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</si>
  <si>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</si>
  <si>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</si>
  <si>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</si>
  <si>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</si>
  <si>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</si>
  <si>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</si>
  <si>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</si>
  <si>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</si>
  <si>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</si>
  <si>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</si>
  <si>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</si>
  <si>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</si>
  <si>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</si>
  <si>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</si>
  <si>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</si>
  <si>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</si>
  <si>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</si>
  <si>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</si>
  <si>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</si>
  <si>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</si>
  <si>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</si>
  <si>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</si>
  <si>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</si>
  <si>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</si>
  <si>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</si>
  <si>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</si>
  <si>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</si>
  <si>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</si>
  <si>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</si>
  <si>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</si>
  <si>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</si>
  <si>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</si>
  <si>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</si>
  <si>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</si>
  <si>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</si>
  <si>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</si>
  <si>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</si>
  <si>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</si>
  <si>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</si>
  <si>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</si>
  <si>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</si>
  <si>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</si>
  <si>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</si>
  <si>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</si>
  <si>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</si>
  <si>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</si>
  <si>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</si>
  <si>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</si>
  <si>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</si>
  <si>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</si>
  <si>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</si>
  <si>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</si>
  <si>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</si>
  <si>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</si>
  <si>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</si>
  <si>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</si>
  <si>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</si>
  <si>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</si>
  <si>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</si>
  <si>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</si>
  <si>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</si>
  <si>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</si>
  <si>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</si>
  <si>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</si>
  <si>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</si>
  <si>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</si>
  <si>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</si>
  <si>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</si>
  <si>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</si>
  <si>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</si>
  <si>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</si>
  <si>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</si>
  <si>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</si>
  <si>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</si>
  <si>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</si>
  <si>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</si>
  <si>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</si>
  <si>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</si>
  <si>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</si>
  <si>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</si>
  <si>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</si>
  <si>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</si>
  <si>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</si>
  <si>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</si>
  <si>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</si>
  <si>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</si>
  <si>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</si>
  <si>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</si>
  <si>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</si>
  <si>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</si>
  <si>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</si>
  <si>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</si>
  <si>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</si>
  <si>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</si>
  <si>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</si>
  <si>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</si>
  <si>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</si>
  <si>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</si>
  <si>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</si>
  <si>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</si>
  <si>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</si>
  <si>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</si>
  <si>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</si>
  <si>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</si>
  <si>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</si>
  <si>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</si>
  <si>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</si>
  <si>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</si>
  <si>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</si>
  <si>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</si>
  <si>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</si>
  <si>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</si>
  <si>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</si>
  <si>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</si>
  <si>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</si>
  <si>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</si>
  <si>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</si>
  <si>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</si>
  <si>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</si>
  <si>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</si>
  <si>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</si>
  <si>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</si>
  <si>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</si>
  <si>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</si>
  <si>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</si>
  <si>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</si>
  <si>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</si>
  <si>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</si>
  <si>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</si>
  <si>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</si>
  <si>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</si>
  <si>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</si>
  <si>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</si>
  <si>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</si>
  <si>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</si>
  <si>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</si>
  <si>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</si>
  <si>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</si>
  <si>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</si>
  <si>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</si>
  <si>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</si>
  <si>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</si>
  <si>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</si>
  <si>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</si>
  <si>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</si>
  <si>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</si>
  <si>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</si>
  <si>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</si>
  <si>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</si>
  <si>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</si>
  <si>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</si>
  <si>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</si>
  <si>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</si>
  <si>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</si>
  <si>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</si>
  <si>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</si>
  <si>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</si>
  <si>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</si>
  <si>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</si>
  <si>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</si>
  <si>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</si>
  <si>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</si>
  <si>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</si>
  <si>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</si>
  <si>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</si>
  <si>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</si>
  <si>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</si>
  <si>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</si>
  <si>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</si>
  <si>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</si>
  <si>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</si>
  <si>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</si>
  <si>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</si>
  <si>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</si>
  <si>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</si>
  <si>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</si>
  <si>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</si>
  <si>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</si>
  <si>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</si>
  <si>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</si>
  <si>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</si>
  <si>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</si>
  <si>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</si>
  <si>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</si>
  <si>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</si>
  <si>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</si>
  <si>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</si>
  <si>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</si>
  <si>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</si>
  <si>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</si>
  <si>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</si>
  <si>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</si>
  <si>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</si>
  <si>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</si>
  <si>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</si>
  <si>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</si>
  <si>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</si>
  <si>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</si>
  <si>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</si>
  <si>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</si>
  <si>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</si>
  <si>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</si>
  <si>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</si>
  <si>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</si>
  <si>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</si>
  <si>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</si>
  <si>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</si>
  <si>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</si>
  <si>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</si>
  <si>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</si>
  <si>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</si>
  <si>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</si>
  <si>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</si>
  <si>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</si>
  <si>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</si>
  <si>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</si>
  <si>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</si>
  <si>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</si>
  <si>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</si>
  <si>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</si>
  <si>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</si>
  <si>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</si>
  <si>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</si>
  <si>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</si>
  <si>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</si>
  <si>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</si>
  <si>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</si>
  <si>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</si>
  <si>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</si>
  <si>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</si>
  <si>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</si>
  <si>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</si>
  <si>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</si>
  <si>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</si>
  <si>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</si>
  <si>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</si>
  <si>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</si>
  <si>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</si>
  <si>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</si>
  <si>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</si>
  <si>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</si>
  <si>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</si>
  <si>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</si>
  <si>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</si>
  <si>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</si>
  <si>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</si>
  <si>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</si>
  <si>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</si>
  <si>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</si>
  <si>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</si>
  <si>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</si>
  <si>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</si>
  <si>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</si>
  <si>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</si>
  <si>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</si>
  <si>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</si>
  <si>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</si>
  <si>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</si>
  <si>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</si>
  <si>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</si>
  <si>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</si>
  <si>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</si>
  <si>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</si>
  <si>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</si>
  <si>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</si>
  <si>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</si>
  <si>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</si>
  <si>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</si>
  <si>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</si>
  <si>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</si>
  <si>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</si>
  <si>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</si>
  <si>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</si>
  <si>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</si>
  <si>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</si>
  <si>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</si>
  <si>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</si>
  <si>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</si>
  <si>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</si>
  <si>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</si>
  <si>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</si>
  <si>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</si>
  <si>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</si>
  <si>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</si>
  <si>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</si>
  <si>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</si>
  <si>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</si>
  <si>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</si>
  <si>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</si>
  <si>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</si>
  <si>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</si>
  <si>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</si>
  <si>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</si>
  <si>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</si>
  <si>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</si>
  <si>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</si>
  <si>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</si>
  <si>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</si>
  <si>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</si>
  <si>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</si>
  <si>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</si>
  <si>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</si>
  <si>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</si>
  <si>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</si>
  <si>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</si>
  <si>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</si>
  <si>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</si>
  <si>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</si>
  <si>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</si>
  <si>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</si>
  <si>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</si>
  <si>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</si>
  <si>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</si>
  <si>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</si>
  <si>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</si>
  <si>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</si>
  <si>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</si>
  <si>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</si>
  <si>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</si>
  <si>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</si>
  <si>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</si>
  <si>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</si>
  <si>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</si>
  <si>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</si>
  <si>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</si>
  <si>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</si>
  <si>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</si>
  <si>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</si>
  <si>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</si>
  <si>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</si>
  <si>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</si>
  <si>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</si>
  <si>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</si>
  <si>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</si>
  <si>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</si>
  <si>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</si>
  <si>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</si>
  <si>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</si>
  <si>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</si>
  <si>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</si>
  <si>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</si>
  <si>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</si>
  <si>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</si>
  <si>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</si>
  <si>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</si>
  <si>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</si>
  <si>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</si>
  <si>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</si>
  <si>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</si>
  <si>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</si>
  <si>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</si>
  <si>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</si>
  <si>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</si>
  <si>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</si>
  <si>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</si>
  <si>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</si>
  <si>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</si>
  <si>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</si>
  <si>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</si>
  <si>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</si>
  <si>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</si>
  <si>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</si>
  <si>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</si>
  <si>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</si>
  <si>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</si>
  <si>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</si>
  <si>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</si>
  <si>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</si>
  <si>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</si>
  <si>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</si>
  <si>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</si>
  <si>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</si>
  <si>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</si>
  <si>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</si>
  <si>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</si>
  <si>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</si>
  <si>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</si>
  <si>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</si>
  <si>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</si>
  <si>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</si>
  <si>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</si>
  <si>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</si>
  <si>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</si>
  <si>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</si>
  <si>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</si>
  <si>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</si>
  <si>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</si>
  <si>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</si>
  <si>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</si>
  <si>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</si>
  <si>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</si>
  <si>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</si>
  <si>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</si>
  <si>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</si>
  <si>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</si>
  <si>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</si>
  <si>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</si>
  <si>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</si>
  <si>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</si>
  <si>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</si>
  <si>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</si>
  <si>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</si>
  <si>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</si>
  <si>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</si>
  <si>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</si>
  <si>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</si>
  <si>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</si>
  <si>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</si>
  <si>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</si>
  <si>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</si>
  <si>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</si>
  <si>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</si>
  <si>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</si>
  <si>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</si>
  <si>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</si>
  <si>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</si>
  <si>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</si>
  <si>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</si>
  <si>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</si>
  <si>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</si>
  <si>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</si>
  <si>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</si>
  <si>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</si>
  <si>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</si>
  <si>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</si>
  <si>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</si>
  <si>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</si>
  <si>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</si>
  <si>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</si>
  <si>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</si>
  <si>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</si>
  <si>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</si>
  <si>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</si>
  <si>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</si>
  <si>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</si>
  <si>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</si>
  <si>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</si>
  <si>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</si>
  <si>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</si>
  <si>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</si>
  <si>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</si>
  <si>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</si>
  <si>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</si>
  <si>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</si>
  <si>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</si>
  <si>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</si>
  <si>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</si>
  <si>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</si>
  <si>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</si>
  <si>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</si>
  <si>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</si>
  <si>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</si>
  <si>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</si>
  <si>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</si>
  <si>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</si>
  <si>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</si>
  <si>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</si>
  <si>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</si>
  <si>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</si>
  <si>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</si>
  <si>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</si>
  <si>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</si>
  <si>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</si>
  <si>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</si>
  <si>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</si>
  <si>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</si>
  <si>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</si>
  <si>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</si>
  <si>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</si>
  <si>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</si>
  <si>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</si>
  <si>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</si>
  <si>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</si>
  <si>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</si>
  <si>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</si>
  <si>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</si>
  <si>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</si>
  <si>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</si>
  <si>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</si>
  <si>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</si>
  <si>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</si>
  <si>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</si>
  <si>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</si>
  <si>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</si>
  <si>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</si>
  <si>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</si>
  <si>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</si>
  <si>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</si>
  <si>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</si>
  <si>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</si>
  <si>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</si>
  <si>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</si>
  <si>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</si>
  <si>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</si>
  <si>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</si>
  <si>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</si>
  <si>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</si>
  <si>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</si>
  <si>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</si>
  <si>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</si>
  <si>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</si>
  <si>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</si>
  <si>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</si>
  <si>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</si>
  <si>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</si>
  <si>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</si>
  <si>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</si>
  <si>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</si>
  <si>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</si>
  <si>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</si>
  <si>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</si>
  <si>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</si>
  <si>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</si>
  <si>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</si>
  <si>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</si>
  <si>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</si>
  <si>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</si>
  <si>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</si>
  <si>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</si>
  <si>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</si>
  <si>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</si>
  <si>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</si>
  <si>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</si>
  <si>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</si>
  <si>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</si>
  <si>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</si>
  <si>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</si>
  <si>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</si>
  <si>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</si>
  <si>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</si>
  <si>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</si>
  <si>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</si>
  <si>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</si>
  <si>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</si>
  <si>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</si>
  <si>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</si>
  <si>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</si>
  <si>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</si>
  <si>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</si>
  <si>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</si>
  <si>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</si>
  <si>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</si>
  <si>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</si>
  <si>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</si>
  <si>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</si>
  <si>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</si>
  <si>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</si>
  <si>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</si>
  <si>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</si>
  <si>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</si>
  <si>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</si>
  <si>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</si>
  <si>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</si>
  <si>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</si>
  <si>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</si>
  <si>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</si>
  <si>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</si>
  <si>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</si>
  <si>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</si>
  <si>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</si>
  <si>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</si>
  <si>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</si>
  <si>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</si>
  <si>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</si>
  <si>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</si>
  <si>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</si>
  <si>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</si>
  <si>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</si>
  <si>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</si>
  <si>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</si>
  <si>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</si>
  <si>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</si>
  <si>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</si>
  <si>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</si>
  <si>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</si>
  <si>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</si>
  <si>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</si>
  <si>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</si>
  <si>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</si>
  <si>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</si>
  <si>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</si>
  <si>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</si>
  <si>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</si>
  <si>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</si>
  <si>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</si>
  <si>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</si>
  <si>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</si>
  <si>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</si>
  <si>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</si>
  <si>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</si>
  <si>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</si>
  <si>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</si>
  <si>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</si>
  <si>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</si>
  <si>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</si>
  <si>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</si>
  <si>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</si>
  <si>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</si>
  <si>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</si>
  <si>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</si>
  <si>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</si>
  <si>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</si>
  <si>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</si>
  <si>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</si>
  <si>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</si>
  <si>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</si>
  <si>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</si>
  <si>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</si>
  <si>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</si>
  <si>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</si>
  <si>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</si>
  <si>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</si>
  <si>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</si>
  <si>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</si>
  <si>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</si>
  <si>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</si>
  <si>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</si>
  <si>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</si>
  <si>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</si>
  <si>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</si>
  <si>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</si>
  <si>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</si>
  <si>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</si>
  <si>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</si>
  <si>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</si>
  <si>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</si>
  <si>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</si>
  <si>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</si>
  <si>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</si>
  <si>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</si>
  <si>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</si>
  <si>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</si>
  <si>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</si>
  <si>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</si>
  <si>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</si>
  <si>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</si>
  <si>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</si>
  <si>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</si>
  <si>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</si>
  <si>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</si>
  <si>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</si>
  <si>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</si>
  <si>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</si>
  <si>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</si>
  <si>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</si>
  <si>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</si>
  <si>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</si>
  <si>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</si>
  <si>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</si>
  <si>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</si>
  <si>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</si>
  <si>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</si>
  <si>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</si>
  <si>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</si>
  <si>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</si>
  <si>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</si>
  <si>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</si>
  <si>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</si>
  <si>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</si>
  <si>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</si>
  <si>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</si>
  <si>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</si>
  <si>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</si>
  <si>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</si>
  <si>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</si>
  <si>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</si>
  <si>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</si>
  <si>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</si>
  <si>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</si>
  <si>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</si>
  <si>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</si>
  <si>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</si>
  <si>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</si>
  <si>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</si>
  <si>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</si>
  <si>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</si>
  <si>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</si>
  <si>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</si>
  <si>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</si>
  <si>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</si>
  <si>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</si>
  <si>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</si>
  <si>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</si>
  <si>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</si>
  <si>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</si>
  <si>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</si>
  <si>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</si>
  <si>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</si>
  <si>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</si>
  <si>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</si>
  <si>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</si>
  <si>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</si>
  <si>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</si>
  <si>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</si>
  <si>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</si>
  <si>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</si>
  <si>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</si>
  <si>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</si>
  <si>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</si>
  <si>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</si>
  <si>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</si>
  <si>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</si>
  <si>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</si>
  <si>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</si>
  <si>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</si>
  <si>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</si>
  <si>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</si>
  <si>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</si>
  <si>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</si>
  <si>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</si>
  <si>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</si>
  <si>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</si>
  <si>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</si>
  <si>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</si>
  <si>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</si>
  <si>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</si>
  <si>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</si>
  <si>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</si>
  <si>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</si>
  <si>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</si>
  <si>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</si>
  <si>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</si>
  <si>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</si>
  <si>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</si>
  <si>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</si>
  <si>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</si>
  <si>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</si>
  <si>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</si>
  <si>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</si>
  <si>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</si>
  <si>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</si>
  <si>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</si>
  <si>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</si>
  <si>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</si>
  <si>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</si>
  <si>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</si>
  <si>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</si>
  <si>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</si>
  <si>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</si>
  <si>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</si>
  <si>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</si>
  <si>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</si>
  <si>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</si>
  <si>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</si>
  <si>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</si>
  <si>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</si>
  <si>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</si>
  <si>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</si>
  <si>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</si>
  <si>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</si>
  <si>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</si>
  <si>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</si>
  <si>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</si>
  <si>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</si>
  <si>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</si>
  <si>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</si>
  <si>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</si>
  <si>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</si>
  <si>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</si>
  <si>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</si>
  <si>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</si>
  <si>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</si>
  <si>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</si>
  <si>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</si>
  <si>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</si>
  <si>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</si>
  <si>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</si>
  <si>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</si>
  <si>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</si>
  <si>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</si>
  <si>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</si>
  <si>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</si>
  <si>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</si>
  <si>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</si>
  <si>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</si>
  <si>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</si>
  <si>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</si>
  <si>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</si>
  <si>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</si>
  <si>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</si>
  <si>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</si>
  <si>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</si>
  <si>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</si>
  <si>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</si>
  <si>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</si>
  <si>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</si>
  <si>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</si>
  <si>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</si>
  <si>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</si>
  <si>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</si>
  <si>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</si>
  <si>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</si>
  <si>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</si>
  <si>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</si>
  <si>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</si>
  <si>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</si>
  <si>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</si>
  <si>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</si>
  <si>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</si>
  <si>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</si>
  <si>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</si>
  <si>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</si>
  <si>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</si>
  <si>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</si>
  <si>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</si>
  <si>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</si>
  <si>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</si>
  <si>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</si>
  <si>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</si>
  <si>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</si>
  <si>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</si>
  <si>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</si>
  <si>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</si>
  <si>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</si>
  <si>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</si>
  <si>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</si>
  <si>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</si>
  <si>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</si>
  <si>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</si>
  <si>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</si>
  <si>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</si>
  <si>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</si>
  <si>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</si>
  <si>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</si>
  <si>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</si>
  <si>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</si>
  <si>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</si>
  <si>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</si>
  <si>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</si>
  <si>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</si>
  <si>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</si>
  <si>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</si>
  <si>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</si>
  <si>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</si>
  <si>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</si>
  <si>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</si>
  <si>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</si>
  <si>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</si>
  <si>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</si>
  <si>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</si>
  <si>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</si>
  <si>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</si>
  <si>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</si>
  <si>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</si>
  <si>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</si>
  <si>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</si>
  <si>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</si>
  <si>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</si>
  <si>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</si>
  <si>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</si>
  <si>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</si>
  <si>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</si>
  <si>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</si>
  <si>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</si>
  <si>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</si>
  <si>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</si>
  <si>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</si>
  <si>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</si>
  <si>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</si>
  <si>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</si>
  <si>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</si>
  <si>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</si>
  <si>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</si>
  <si>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</si>
  <si>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</si>
  <si>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</si>
  <si>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</si>
  <si>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</si>
  <si>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</si>
  <si>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</si>
  <si>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</si>
  <si>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</si>
  <si>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</si>
  <si>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</si>
  <si>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</si>
  <si>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</si>
  <si>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</si>
  <si>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</si>
  <si>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</si>
  <si>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</si>
  <si>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</si>
  <si>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</si>
  <si>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</si>
  <si>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</si>
  <si>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</si>
  <si>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</si>
  <si>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</si>
  <si>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</si>
  <si>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</si>
  <si>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</si>
  <si>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</si>
  <si>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</si>
  <si>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</si>
  <si>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</si>
  <si>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</si>
  <si>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</si>
  <si>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</si>
  <si>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</si>
  <si>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</si>
  <si>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</si>
  <si>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</si>
  <si>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</si>
  <si>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</si>
  <si>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</si>
  <si>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</si>
  <si>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</si>
  <si>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</si>
  <si>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</si>
  <si>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</si>
  <si>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</si>
  <si>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</si>
  <si>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</si>
  <si>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</si>
  <si>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</si>
  <si>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</si>
  <si>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</si>
  <si>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</si>
  <si>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</si>
  <si>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</si>
  <si>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</si>
  <si>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</si>
  <si>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</si>
  <si>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</si>
  <si>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</si>
  <si>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</si>
  <si>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</si>
  <si>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</si>
  <si>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</si>
  <si>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</si>
  <si>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</si>
  <si>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</si>
  <si>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</si>
  <si>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</si>
  <si>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</si>
  <si>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</si>
  <si>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</si>
  <si>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</si>
  <si>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</si>
  <si>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</si>
  <si>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</si>
  <si>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</si>
  <si>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</si>
  <si>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</si>
  <si>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</si>
  <si>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</si>
  <si>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</si>
  <si>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</si>
  <si>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</si>
  <si>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</si>
  <si>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</si>
  <si>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</si>
  <si>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</si>
  <si>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</si>
  <si>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</si>
  <si>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</si>
  <si>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</si>
  <si>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</si>
  <si>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</si>
  <si>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</si>
  <si>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</si>
  <si>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</si>
  <si>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</si>
  <si>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</si>
  <si>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</si>
  <si>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</si>
  <si>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</si>
  <si>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</si>
  <si>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</si>
  <si>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</si>
  <si>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</si>
  <si>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</si>
  <si>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</si>
  <si>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</si>
  <si>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</si>
  <si>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</si>
  <si>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</si>
  <si>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</si>
  <si>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</si>
  <si>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</si>
  <si>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</si>
  <si>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</si>
  <si>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</si>
  <si>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</si>
  <si>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</si>
  <si>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</si>
  <si>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</si>
  <si>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</si>
  <si>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</si>
  <si>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</si>
  <si>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</si>
  <si>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</si>
  <si>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</si>
  <si>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</si>
  <si>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</si>
  <si>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</si>
  <si>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</si>
  <si>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</si>
  <si>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</si>
  <si>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</si>
  <si>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</si>
  <si>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</si>
  <si>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</si>
  <si>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</si>
  <si>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</si>
  <si>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</si>
  <si>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</si>
  <si>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</si>
  <si>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</si>
  <si>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</si>
  <si>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</si>
  <si>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</si>
  <si>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</si>
  <si>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</si>
  <si>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</si>
  <si>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</si>
  <si>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</si>
  <si>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</si>
  <si>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</si>
  <si>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</si>
  <si>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</si>
  <si>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</si>
  <si>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</si>
  <si>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</si>
  <si>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</si>
  <si>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</si>
  <si>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</si>
  <si>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</si>
  <si>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</si>
  <si>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</si>
  <si>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</si>
  <si>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</si>
  <si>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</si>
  <si>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</si>
  <si>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</si>
  <si>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</si>
  <si>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</si>
  <si>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</si>
  <si>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</si>
  <si>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</si>
  <si>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</si>
  <si>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</si>
  <si>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</si>
  <si>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</si>
  <si>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</si>
  <si>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</si>
  <si>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</si>
  <si>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</si>
  <si>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</si>
  <si>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</si>
  <si>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</si>
  <si>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</si>
  <si>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</si>
  <si>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</si>
  <si>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</si>
  <si>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</si>
  <si>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</si>
  <si>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</si>
  <si>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</si>
  <si>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</si>
  <si>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</si>
  <si>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</si>
  <si>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</si>
  <si>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</si>
  <si>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</si>
  <si>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</si>
  <si>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</si>
  <si>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</si>
  <si>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</si>
  <si>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</si>
  <si>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</si>
  <si>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</si>
  <si>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</si>
  <si>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</si>
  <si>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</si>
  <si>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</si>
  <si>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</si>
  <si>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</si>
  <si>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</si>
  <si>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</si>
  <si>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</si>
  <si>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</si>
  <si>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</si>
  <si>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</si>
  <si>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</si>
  <si>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</si>
  <si>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</si>
  <si>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</si>
  <si>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</si>
  <si>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</si>
  <si>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</si>
  <si>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</si>
  <si>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</si>
  <si>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</si>
  <si>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</si>
  <si>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</si>
  <si>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</si>
  <si>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</si>
  <si>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</si>
  <si>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</si>
  <si>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</si>
  <si>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</si>
  <si>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</si>
  <si>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</si>
  <si>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</si>
  <si>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</si>
  <si>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</si>
  <si>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</si>
  <si>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</si>
  <si>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</si>
  <si>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</si>
  <si>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</si>
  <si>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</si>
  <si>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</si>
  <si>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</si>
  <si>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</si>
  <si>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</si>
  <si>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</si>
  <si>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</si>
  <si>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</si>
  <si>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</si>
  <si>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</si>
  <si>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</si>
  <si>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</si>
  <si>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</si>
  <si>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</si>
  <si>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</si>
  <si>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</si>
  <si>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</si>
  <si>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</si>
  <si>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</si>
  <si>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</si>
  <si>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</si>
  <si>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</si>
  <si>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</si>
  <si>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</si>
  <si>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</si>
  <si>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</si>
  <si>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</si>
  <si>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</si>
  <si>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</si>
  <si>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</si>
  <si>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</si>
  <si>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</si>
  <si>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</si>
  <si>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</si>
  <si>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</si>
  <si>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</si>
  <si>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</si>
  <si>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</si>
  <si>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</si>
  <si>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</si>
  <si>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</si>
  <si>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</si>
  <si>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</si>
  <si>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</si>
  <si>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</si>
  <si>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</si>
  <si>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</si>
  <si>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</si>
  <si>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</si>
  <si>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</si>
  <si>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</si>
  <si>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</si>
  <si>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</si>
  <si>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</si>
  <si>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</si>
  <si>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</si>
  <si>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</si>
  <si>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</si>
  <si>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</si>
  <si>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</si>
  <si>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</si>
  <si>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</si>
  <si>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</si>
  <si>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</si>
  <si>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</si>
  <si>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</si>
  <si>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</si>
  <si>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</si>
  <si>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</si>
  <si>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</si>
  <si>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</si>
  <si>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</si>
  <si>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</si>
  <si>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</si>
  <si>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</si>
  <si>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</si>
  <si>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</si>
  <si>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</si>
  <si>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</si>
  <si>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</si>
  <si>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</si>
  <si>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</si>
  <si>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</si>
  <si>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</si>
  <si>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</si>
  <si>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</si>
  <si>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</si>
  <si>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</si>
  <si>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</si>
  <si>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</si>
  <si>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</si>
  <si>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</si>
  <si>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</si>
  <si>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</si>
  <si>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</si>
  <si>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</si>
  <si>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</si>
  <si>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</si>
  <si>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</si>
  <si>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</si>
  <si>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</si>
  <si>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</si>
  <si>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</si>
  <si>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</si>
  <si>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</si>
  <si>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</si>
  <si>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</si>
  <si>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</si>
  <si>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</si>
  <si>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</si>
  <si>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</si>
  <si>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</si>
  <si>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</si>
  <si>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</si>
  <si>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</si>
  <si>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</si>
  <si>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</si>
  <si>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</si>
  <si>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</si>
  <si>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</si>
  <si>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</si>
  <si>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</si>
  <si>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</si>
  <si>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</si>
  <si>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</si>
  <si>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</si>
  <si>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</si>
  <si>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</si>
  <si>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</si>
  <si>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</si>
  <si>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</si>
  <si>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</si>
  <si>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</si>
  <si>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</si>
  <si>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</si>
  <si>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</si>
  <si>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</si>
  <si>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</si>
  <si>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</si>
  <si>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</si>
  <si>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</si>
  <si>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</si>
  <si>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</si>
  <si>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</si>
  <si>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</si>
  <si>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</si>
  <si>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</si>
  <si>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</si>
  <si>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</si>
  <si>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</si>
  <si>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</si>
  <si>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</si>
  <si>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</si>
  <si>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</si>
  <si>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</si>
  <si>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</si>
  <si>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</si>
  <si>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</si>
  <si>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</si>
  <si>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</si>
  <si>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</si>
  <si>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</si>
  <si>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</si>
  <si>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</si>
  <si>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</si>
  <si>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</si>
  <si>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</si>
  <si>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</si>
  <si>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</si>
  <si>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</si>
  <si>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</si>
  <si>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</si>
  <si>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</si>
  <si>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</si>
  <si>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</si>
  <si>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</si>
  <si>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</si>
  <si>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</si>
  <si>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</si>
  <si>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</si>
  <si>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</si>
  <si>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</si>
  <si>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</si>
  <si>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</si>
  <si>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</si>
  <si>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</si>
  <si>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</si>
  <si>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</si>
  <si>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</si>
  <si>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</si>
  <si>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</si>
  <si>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</si>
  <si>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</si>
  <si>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</si>
  <si>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</si>
  <si>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</si>
  <si>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</si>
  <si>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</si>
  <si>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</si>
  <si>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</si>
  <si>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</si>
  <si>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</si>
  <si>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</si>
  <si>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</si>
  <si>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</si>
  <si>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</si>
  <si>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</si>
  <si>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</si>
  <si>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</si>
  <si>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</si>
  <si>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</si>
  <si>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</si>
  <si>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</si>
  <si>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</si>
  <si>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</si>
  <si>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</si>
  <si>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</si>
  <si>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</si>
  <si>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</si>
  <si>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</si>
  <si>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</si>
  <si>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</si>
  <si>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</si>
  <si>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</si>
  <si>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</si>
  <si>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</si>
  <si>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</si>
  <si>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</si>
  <si>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</si>
  <si>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</si>
  <si>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</si>
  <si>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</si>
  <si>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</si>
  <si>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</si>
  <si>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</si>
  <si>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</si>
  <si>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</si>
  <si>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</si>
  <si>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</si>
  <si>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</si>
  <si>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</si>
  <si>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</si>
  <si>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</si>
  <si>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</si>
  <si>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</si>
  <si>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</si>
  <si>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</si>
  <si>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</si>
  <si>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</si>
  <si>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</si>
  <si>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</si>
  <si>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</si>
  <si>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</si>
  <si>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</si>
  <si>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</si>
  <si>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</si>
  <si>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</si>
  <si>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</si>
  <si>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</si>
  <si>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</si>
  <si>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</si>
  <si>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</si>
  <si>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</si>
  <si>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</si>
  <si>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</si>
  <si>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</si>
  <si>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</si>
  <si>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</si>
  <si>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</si>
  <si>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</si>
  <si>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</si>
  <si>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</si>
  <si>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</si>
  <si>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</si>
  <si>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</si>
  <si>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</si>
  <si>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</si>
  <si>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</si>
  <si>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</si>
  <si>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</si>
  <si>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</si>
  <si>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</si>
  <si>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</si>
  <si>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</si>
  <si>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</si>
  <si>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</si>
  <si>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</si>
  <si>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</si>
  <si>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</si>
  <si>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</si>
  <si>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</si>
  <si>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</si>
  <si>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</si>
  <si>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</si>
  <si>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</si>
  <si>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</si>
  <si>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</si>
  <si>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</si>
  <si>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</si>
  <si>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</si>
  <si>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</si>
  <si>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</si>
  <si>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</si>
  <si>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</si>
  <si>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</si>
  <si>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</si>
  <si>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</si>
  <si>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</si>
  <si>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</si>
  <si>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</si>
  <si>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</si>
  <si>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</si>
  <si>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</si>
  <si>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</si>
  <si>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</si>
  <si>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</si>
  <si>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</si>
  <si>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</si>
  <si>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</si>
  <si>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</si>
  <si>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</si>
  <si>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</si>
  <si>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</si>
  <si>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</si>
  <si>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</si>
  <si>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</si>
  <si>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</si>
  <si>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</si>
  <si>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</si>
  <si>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</si>
  <si>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</si>
  <si>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</si>
  <si>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</si>
  <si>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</si>
  <si>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</si>
  <si>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</si>
  <si>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</si>
  <si>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</si>
  <si>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</si>
  <si>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</si>
  <si>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</si>
  <si>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</si>
  <si>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</si>
  <si>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</si>
  <si>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</si>
  <si>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</si>
  <si>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</si>
  <si>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</si>
  <si>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</si>
  <si>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</si>
  <si>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</si>
  <si>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</si>
  <si>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</si>
  <si>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</si>
  <si>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</si>
  <si>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</si>
  <si>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</si>
  <si>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</si>
  <si>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</si>
  <si>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</si>
  <si>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</si>
  <si>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</si>
  <si>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</si>
  <si>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</si>
  <si>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</si>
  <si>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</si>
  <si>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</si>
  <si>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</si>
  <si>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</si>
  <si>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</si>
  <si>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</si>
  <si>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</si>
  <si>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</si>
  <si>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</si>
  <si>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</si>
  <si>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</si>
  <si>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</si>
  <si>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</si>
  <si>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</si>
  <si>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</si>
  <si>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</si>
  <si>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</si>
  <si>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</si>
  <si>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</si>
  <si>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</si>
  <si>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</si>
  <si>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</si>
  <si>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</si>
  <si>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</si>
  <si>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</si>
  <si>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</si>
  <si>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</si>
  <si>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</si>
  <si>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</si>
  <si>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</si>
  <si>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</si>
  <si>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</si>
  <si>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</si>
  <si>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</si>
  <si>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</si>
  <si>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</si>
  <si>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</si>
  <si>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</si>
  <si>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</si>
  <si>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</si>
  <si>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</si>
  <si>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</si>
  <si>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</si>
  <si>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</si>
  <si>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</si>
  <si>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</si>
  <si>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</si>
  <si>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</si>
  <si>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</si>
  <si>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</si>
  <si>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</si>
  <si>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</si>
  <si>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</si>
  <si>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</si>
  <si>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</si>
  <si>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</si>
  <si>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</si>
  <si>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</si>
  <si>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</si>
  <si>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</si>
  <si>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</si>
  <si>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</si>
  <si>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</si>
  <si>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</si>
  <si>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</si>
  <si>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</si>
  <si>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</si>
  <si>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</si>
  <si>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</si>
  <si>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</si>
  <si>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</si>
  <si>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</si>
  <si>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</si>
  <si>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</si>
  <si>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</si>
  <si>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</si>
  <si>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</si>
  <si>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</si>
  <si>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</si>
  <si>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</si>
  <si>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</si>
  <si>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</si>
  <si>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</si>
  <si>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</si>
  <si>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</si>
  <si>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</si>
  <si>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</si>
  <si>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</si>
  <si>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</si>
  <si>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</si>
  <si>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</si>
  <si>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</si>
  <si>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</si>
  <si>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</si>
  <si>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</si>
  <si>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</si>
  <si>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</si>
  <si>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</si>
  <si>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</si>
  <si>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</si>
  <si>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</si>
  <si>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</si>
  <si>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</si>
  <si>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</si>
  <si>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</si>
  <si>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</si>
  <si>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</si>
  <si>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</si>
  <si>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</si>
  <si>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</si>
  <si>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</si>
  <si>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</si>
  <si>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</si>
  <si>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</si>
  <si>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</si>
  <si>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</si>
  <si>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</si>
  <si>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</si>
  <si>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</si>
  <si>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</si>
  <si>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</si>
  <si>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</si>
  <si>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</si>
  <si>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</si>
  <si>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</si>
  <si>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</si>
  <si>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</si>
  <si>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</si>
  <si>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</si>
  <si>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</si>
  <si>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</si>
  <si>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</si>
  <si>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</si>
  <si>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</si>
  <si>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</si>
  <si>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</si>
  <si>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</si>
  <si>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</si>
  <si>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</si>
  <si>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</si>
  <si>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</si>
  <si>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</si>
  <si>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</si>
  <si>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</si>
  <si>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</si>
  <si>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</si>
  <si>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</si>
  <si>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</si>
  <si>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</si>
  <si>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</si>
  <si>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</si>
  <si>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</si>
  <si>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</si>
  <si>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</si>
  <si>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</si>
  <si>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</si>
  <si>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</si>
  <si>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</si>
  <si>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</si>
  <si>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</si>
  <si>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</si>
  <si>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</si>
  <si>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</si>
  <si>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</si>
  <si>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</si>
  <si>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</si>
  <si>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</si>
  <si>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</si>
  <si>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</si>
  <si>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</si>
  <si>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</si>
  <si>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</si>
  <si>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</si>
  <si>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</si>
  <si>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</si>
  <si>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</si>
  <si>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</si>
  <si>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</si>
  <si>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</si>
  <si>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</si>
  <si>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</si>
  <si>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</si>
  <si>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</si>
  <si>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</si>
  <si>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</si>
  <si>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</si>
  <si>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</si>
  <si>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</si>
  <si>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</si>
  <si>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</si>
  <si>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</si>
  <si>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</si>
  <si>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</si>
  <si>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</si>
  <si>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</si>
  <si>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</si>
  <si>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</si>
  <si>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</si>
  <si>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</si>
  <si>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</si>
  <si>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</si>
  <si>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</si>
  <si>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</si>
  <si>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</si>
  <si>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</si>
  <si>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</si>
  <si>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</si>
  <si>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</si>
  <si>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</si>
  <si>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</si>
  <si>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</si>
  <si>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</si>
  <si>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</si>
  <si>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</si>
  <si>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</si>
  <si>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</si>
  <si>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</si>
  <si>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</si>
  <si>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</si>
  <si>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</si>
  <si>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</si>
  <si>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</si>
  <si>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</si>
  <si>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</si>
  <si>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</si>
  <si>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</si>
  <si>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</si>
  <si>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</si>
  <si>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</si>
  <si>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</si>
  <si>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</si>
  <si>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</si>
  <si>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</si>
  <si>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</si>
  <si>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</si>
  <si>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</si>
  <si>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</si>
  <si>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</si>
  <si>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</si>
  <si>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</si>
  <si>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</si>
  <si>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</si>
  <si>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</si>
  <si>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</si>
  <si>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</si>
  <si>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</si>
  <si>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</si>
  <si>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</si>
  <si>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</si>
  <si>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</si>
  <si>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</si>
  <si>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</si>
  <si>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</si>
  <si>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</si>
  <si>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</si>
  <si>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</si>
  <si>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</si>
  <si>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</si>
  <si>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</si>
  <si>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</si>
  <si>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</si>
  <si>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</si>
  <si>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</si>
  <si>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</si>
  <si>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</si>
  <si>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</si>
  <si>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</si>
  <si>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</si>
  <si>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</si>
  <si>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</si>
  <si>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</si>
  <si>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</si>
  <si>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</si>
  <si>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</si>
  <si>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</si>
  <si>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</si>
  <si>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</si>
  <si>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</si>
  <si>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</si>
  <si>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</si>
  <si>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</si>
  <si>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</si>
  <si>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</si>
  <si>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</si>
  <si>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</si>
  <si>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</si>
  <si>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</si>
  <si>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</si>
  <si>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</si>
  <si>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</si>
  <si>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</si>
  <si>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</si>
  <si>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</si>
  <si>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</si>
  <si>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</si>
  <si>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</si>
  <si>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</si>
  <si>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</si>
  <si>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</si>
  <si>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</si>
  <si>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</si>
  <si>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</si>
  <si>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</si>
  <si>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</si>
  <si>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</si>
  <si>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</si>
  <si>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</si>
  <si>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</si>
  <si>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</si>
  <si>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</si>
  <si>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</si>
  <si>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</si>
  <si>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</si>
  <si>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</si>
  <si>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</si>
  <si>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</si>
  <si>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</si>
  <si>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</si>
  <si>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</si>
  <si>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</si>
  <si>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</si>
  <si>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</si>
  <si>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</si>
  <si>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</si>
  <si>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</si>
  <si>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</si>
  <si>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</si>
  <si>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</si>
  <si>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</si>
  <si>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</si>
  <si>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</si>
  <si>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</si>
  <si>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</si>
  <si>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</si>
  <si>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</si>
  <si>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</si>
  <si>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</si>
  <si>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</si>
  <si>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</si>
  <si>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</si>
  <si>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</si>
  <si>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</si>
  <si>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</si>
  <si>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</si>
  <si>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</si>
  <si>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</si>
  <si>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</si>
  <si>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</si>
  <si>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</si>
  <si>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</si>
  <si>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</si>
  <si>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</si>
  <si>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</si>
  <si>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</si>
  <si>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</si>
  <si>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</si>
  <si>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</si>
  <si>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</si>
  <si>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</si>
  <si>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</si>
  <si>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</si>
  <si>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</si>
  <si>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</si>
  <si>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</si>
  <si>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</si>
  <si>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</si>
  <si>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</si>
  <si>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</si>
  <si>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</si>
  <si>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</si>
  <si>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</si>
  <si>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</si>
  <si>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</si>
  <si>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</si>
  <si>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</si>
  <si>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</si>
  <si>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</si>
  <si>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</si>
  <si>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</si>
  <si>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</si>
  <si>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</si>
  <si>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</si>
  <si>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</si>
  <si>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</si>
  <si>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</si>
  <si>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</si>
  <si>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</si>
  <si>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</si>
  <si>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</si>
  <si>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</si>
  <si>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</si>
  <si>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</si>
  <si>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</si>
  <si>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</si>
  <si>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</si>
  <si>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</si>
  <si>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</si>
  <si>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</si>
  <si>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</si>
  <si>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</si>
  <si>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</si>
  <si>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</si>
  <si>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</si>
  <si>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</si>
  <si>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</si>
  <si>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</si>
  <si>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</si>
  <si>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</si>
  <si>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</si>
  <si>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</si>
  <si>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</si>
  <si>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</si>
  <si>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</si>
  <si>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</si>
  <si>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</si>
  <si>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</si>
  <si>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</si>
  <si>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</si>
  <si>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</si>
  <si>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</si>
  <si>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</si>
  <si>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</si>
  <si>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</si>
  <si>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</si>
  <si>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</si>
  <si>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</si>
  <si>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</si>
  <si>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</si>
  <si>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</si>
  <si>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</si>
  <si>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</si>
  <si>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</si>
  <si>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</si>
  <si>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</si>
  <si>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</si>
  <si>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</si>
  <si>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</si>
  <si>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</si>
  <si>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</si>
  <si>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</si>
  <si>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</si>
  <si>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</si>
  <si>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</si>
  <si>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</si>
  <si>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</si>
  <si>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</si>
  <si>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</si>
  <si>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</si>
  <si>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</si>
  <si>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</si>
  <si>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</si>
  <si>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</si>
  <si>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</si>
  <si>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</si>
  <si>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</si>
  <si>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</si>
  <si>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</si>
  <si>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</si>
  <si>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</si>
  <si>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</si>
  <si>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</si>
  <si>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</si>
  <si>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</si>
  <si>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</si>
  <si>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</si>
  <si>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</si>
  <si>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</si>
  <si>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</si>
  <si>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</si>
  <si>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</si>
  <si>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</si>
  <si>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</si>
  <si>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</si>
  <si>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</si>
  <si>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</si>
  <si>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</si>
  <si>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</si>
  <si>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</si>
  <si>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</si>
  <si>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</si>
  <si>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</si>
  <si>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</si>
  <si>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</si>
  <si>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</si>
  <si>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</si>
  <si>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</si>
  <si>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</si>
  <si>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</si>
  <si>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</si>
  <si>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</si>
  <si>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</si>
  <si>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</si>
  <si>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</si>
  <si>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</si>
  <si>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</si>
  <si>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</si>
  <si>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</si>
  <si>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</si>
  <si>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</si>
  <si>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</si>
  <si>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</si>
  <si>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</si>
  <si>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</si>
  <si>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</si>
  <si>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</si>
  <si>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</si>
  <si>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</si>
  <si>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</si>
  <si>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</si>
  <si>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</si>
  <si>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</si>
  <si>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</si>
  <si>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</si>
  <si>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</si>
  <si>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</si>
  <si>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</si>
  <si>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</si>
  <si>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</si>
  <si>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</si>
  <si>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</si>
  <si>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</si>
  <si>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</si>
  <si>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</si>
  <si>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</si>
  <si>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</si>
  <si>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</si>
  <si>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</si>
  <si>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</si>
  <si>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</si>
  <si>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</si>
  <si>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</si>
  <si>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</si>
  <si>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</si>
  <si>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</si>
  <si>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</si>
  <si>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</si>
  <si>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</si>
  <si>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</si>
  <si>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</si>
  <si>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</si>
  <si>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</si>
  <si>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</si>
  <si>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</si>
  <si>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</si>
  <si>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</si>
  <si>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</si>
  <si>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</si>
  <si>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</si>
  <si>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</si>
  <si>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</si>
  <si>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</si>
  <si>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</si>
  <si>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</si>
  <si>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</si>
  <si>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</si>
  <si>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</si>
  <si>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</si>
  <si>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</si>
  <si>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</si>
  <si>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</si>
  <si>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</si>
  <si>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</si>
  <si>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</si>
  <si>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</si>
  <si>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</si>
  <si>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</si>
  <si>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</si>
  <si>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</si>
  <si>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</si>
  <si>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</si>
  <si>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</si>
  <si>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</si>
  <si>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</si>
  <si>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</si>
  <si>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</si>
  <si>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</si>
  <si>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</si>
  <si>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</si>
  <si>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</si>
  <si>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</si>
  <si>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</si>
  <si>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</si>
  <si>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</si>
  <si>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</si>
  <si>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</si>
  <si>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</si>
  <si>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</si>
  <si>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</si>
  <si>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</si>
  <si>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</si>
  <si>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</si>
  <si>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</si>
  <si>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</si>
  <si>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</si>
  <si>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</si>
  <si>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</si>
  <si>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</si>
  <si>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</si>
  <si>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</si>
  <si>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</si>
  <si>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</si>
  <si>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</si>
  <si>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</si>
  <si>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</si>
  <si>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</si>
  <si>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</si>
  <si>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</si>
  <si>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</si>
  <si>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</si>
  <si>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</si>
  <si>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</si>
  <si>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</si>
  <si>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</si>
  <si>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</si>
  <si>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</si>
  <si>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</si>
  <si>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</si>
  <si>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</si>
  <si>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</si>
  <si>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</si>
  <si>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</si>
  <si>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</si>
  <si>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</si>
  <si>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</si>
  <si>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</si>
  <si>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</si>
  <si>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</si>
  <si>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</si>
  <si>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</si>
  <si>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</si>
  <si>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</si>
  <si>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</si>
  <si>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</si>
  <si>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</si>
  <si>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</si>
  <si>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</si>
  <si>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</si>
  <si>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</si>
  <si>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</si>
  <si>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</si>
  <si>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</si>
  <si>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</si>
  <si>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</si>
  <si>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</si>
  <si>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</si>
  <si>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</si>
  <si>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</si>
  <si>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</si>
  <si>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</si>
  <si>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</si>
  <si>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</si>
  <si>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</si>
  <si>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</si>
  <si>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</si>
  <si>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</si>
  <si>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</si>
  <si>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</si>
  <si>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</si>
  <si>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</si>
  <si>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</si>
  <si>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</si>
  <si>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</si>
  <si>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</si>
  <si>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</si>
  <si>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</si>
  <si>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</si>
  <si>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</si>
  <si>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</si>
  <si>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</si>
  <si>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</si>
  <si>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</si>
  <si>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</si>
  <si>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</si>
  <si>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</si>
  <si>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</si>
  <si>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</si>
  <si>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</si>
  <si>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</si>
  <si>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</si>
  <si>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</si>
  <si>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</si>
  <si>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</si>
  <si>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</si>
  <si>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</si>
  <si>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</si>
  <si>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</si>
  <si>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</si>
  <si>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</si>
  <si>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</si>
  <si>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</si>
  <si>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</si>
  <si>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</si>
  <si>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</si>
  <si>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</si>
  <si>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</si>
  <si>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</si>
  <si>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</si>
  <si>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</si>
  <si>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</si>
  <si>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</si>
  <si>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</si>
  <si>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</si>
  <si>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</si>
  <si>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</si>
  <si>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</si>
  <si>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</si>
  <si>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</si>
  <si>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</si>
  <si>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</si>
  <si>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</si>
  <si>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</si>
  <si>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</si>
  <si>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</si>
  <si>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</si>
  <si>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</si>
  <si>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</si>
  <si>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</si>
  <si>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</si>
  <si>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</si>
  <si>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</si>
  <si>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</si>
  <si>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</si>
  <si>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</si>
  <si>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</si>
  <si>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</si>
  <si>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</si>
  <si>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</si>
  <si>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</si>
  <si>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</si>
  <si>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</si>
  <si>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</si>
  <si>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</si>
  <si>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</si>
  <si>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</si>
  <si>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</si>
  <si>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</si>
  <si>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</si>
  <si>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</si>
  <si>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</si>
  <si>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</si>
  <si>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</si>
  <si>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</si>
  <si>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</si>
  <si>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</si>
  <si>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</si>
  <si>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</si>
  <si>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</si>
  <si>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</si>
  <si>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</si>
  <si>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</si>
  <si>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</si>
  <si>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</si>
  <si>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</si>
  <si>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</si>
  <si>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</si>
  <si>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</si>
  <si>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</si>
  <si>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</si>
  <si>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</si>
  <si>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</si>
  <si>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</si>
  <si>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</si>
  <si>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</si>
  <si>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</si>
  <si>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</si>
  <si>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</si>
  <si>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</si>
  <si>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</si>
  <si>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</si>
  <si>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</si>
  <si>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</si>
  <si>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</si>
  <si>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</si>
  <si>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</si>
  <si>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</si>
  <si>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</si>
  <si>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</si>
  <si>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</si>
  <si>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</si>
  <si>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</si>
  <si>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</si>
  <si>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</si>
  <si>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</si>
  <si>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</si>
  <si>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</si>
  <si>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</si>
  <si>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</si>
  <si>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</si>
  <si>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</si>
  <si>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</si>
  <si>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</si>
  <si>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</si>
  <si>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</si>
  <si>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</si>
  <si>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</si>
  <si>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</si>
  <si>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</si>
  <si>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</si>
  <si>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</si>
  <si>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</si>
  <si>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</si>
  <si>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</si>
  <si>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</si>
  <si>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</si>
  <si>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</si>
  <si>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</si>
  <si>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</si>
  <si>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</si>
  <si>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</si>
  <si>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</si>
  <si>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</si>
  <si>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</si>
  <si>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</si>
  <si>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</si>
  <si>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</si>
  <si>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</si>
  <si>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</si>
  <si>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</si>
  <si>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</si>
  <si>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</si>
  <si>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</si>
  <si>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</si>
  <si>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</si>
  <si>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</si>
  <si>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</si>
  <si>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</si>
  <si>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</si>
  <si>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</si>
  <si>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</si>
  <si>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</si>
  <si>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</si>
  <si>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</si>
  <si>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</si>
  <si>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</si>
  <si>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</si>
  <si>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</si>
  <si>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</si>
  <si>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</si>
  <si>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</si>
  <si>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</si>
  <si>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</si>
  <si>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</si>
  <si>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</si>
  <si>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</si>
  <si>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</si>
  <si>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</si>
  <si>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</si>
  <si>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</si>
  <si>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</si>
  <si>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</si>
  <si>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</si>
  <si>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</si>
  <si>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</si>
  <si>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</si>
  <si>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</si>
  <si>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</si>
  <si>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</si>
  <si>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</si>
  <si>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</si>
  <si>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</si>
  <si>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</si>
  <si>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</si>
  <si>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</si>
  <si>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</si>
  <si>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</si>
  <si>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</si>
  <si>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</si>
  <si>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</si>
  <si>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</si>
  <si>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</si>
  <si>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</si>
  <si>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</si>
  <si>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</si>
  <si>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</si>
  <si>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</si>
  <si>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</si>
  <si>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</si>
  <si>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</si>
  <si>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</si>
  <si>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</si>
  <si>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</si>
  <si>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</si>
  <si>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</si>
  <si>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</si>
  <si>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</si>
  <si>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</si>
  <si>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</si>
  <si>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</si>
  <si>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</si>
  <si>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</si>
  <si>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</si>
  <si>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</si>
  <si>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</si>
  <si>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</si>
  <si>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</si>
  <si>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</si>
  <si>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</si>
  <si>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</si>
  <si>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</si>
  <si>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</si>
  <si>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</si>
  <si>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</si>
  <si>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</si>
  <si>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</si>
  <si>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</si>
  <si>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</si>
  <si>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</si>
  <si>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</si>
  <si>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</si>
  <si>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</si>
  <si>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</si>
  <si>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</si>
  <si>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</si>
  <si>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</si>
  <si>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</si>
  <si>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</si>
  <si>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</si>
  <si>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</si>
  <si>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</si>
  <si>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</si>
  <si>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</si>
  <si>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</si>
  <si>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</si>
  <si>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</si>
  <si>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</si>
  <si>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</si>
  <si>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</si>
  <si>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</si>
  <si>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</si>
  <si>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</si>
  <si>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</si>
  <si>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</si>
  <si>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</si>
  <si>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</si>
  <si>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</si>
  <si>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</si>
  <si>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</si>
  <si>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</si>
  <si>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</si>
  <si>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</si>
  <si>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</si>
  <si>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</si>
  <si>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</si>
  <si>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</si>
  <si>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</si>
  <si>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</si>
  <si>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</si>
  <si>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</si>
  <si>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</si>
  <si>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</si>
  <si>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</si>
  <si>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</si>
  <si>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</si>
  <si>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</si>
  <si>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</si>
  <si>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</si>
  <si>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</si>
  <si>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</si>
  <si>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</si>
  <si>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</si>
  <si>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</si>
  <si>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</si>
  <si>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</si>
  <si>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</si>
  <si>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</si>
  <si>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</si>
  <si>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</si>
  <si>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</si>
  <si>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</si>
  <si>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</si>
  <si>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</si>
  <si>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</si>
  <si>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</si>
  <si>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</si>
  <si>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</si>
  <si>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</si>
  <si>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</si>
  <si>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</si>
  <si>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</si>
  <si>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</si>
  <si>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</si>
  <si>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</si>
  <si>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</si>
  <si>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</si>
  <si>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</si>
  <si>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</si>
  <si>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</si>
  <si>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</si>
  <si>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</si>
  <si>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</si>
  <si>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</si>
  <si>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</si>
  <si>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</si>
  <si>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</si>
  <si>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</si>
  <si>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</si>
  <si>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</si>
  <si>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</si>
  <si>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</si>
  <si>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</si>
  <si>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</si>
  <si>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</si>
  <si>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</si>
  <si>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</si>
  <si>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</si>
  <si>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</si>
  <si>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</si>
  <si>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</si>
  <si>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</si>
  <si>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</si>
  <si>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</si>
  <si>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</si>
  <si>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</si>
  <si>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</si>
  <si>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</si>
  <si>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</si>
  <si>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</si>
  <si>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</si>
  <si>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</si>
  <si>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</si>
  <si>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</si>
  <si>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</si>
  <si>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</si>
  <si>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</si>
  <si>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</si>
  <si>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</si>
  <si>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</si>
  <si>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</si>
  <si>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</si>
  <si>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</si>
  <si>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</si>
  <si>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</si>
  <si>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</si>
  <si>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</si>
  <si>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</si>
  <si>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</si>
  <si>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</si>
  <si>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</si>
  <si>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</si>
  <si>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</si>
  <si>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</si>
  <si>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</si>
  <si>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</si>
  <si>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</si>
  <si>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</si>
  <si>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</si>
  <si>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</si>
  <si>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</si>
  <si>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</si>
  <si>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</si>
  <si>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</si>
  <si>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</si>
  <si>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</si>
  <si>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</si>
  <si>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</si>
  <si>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</si>
  <si>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</si>
  <si>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</si>
  <si>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</si>
  <si>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</si>
  <si>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</si>
  <si>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</si>
  <si>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</si>
  <si>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</si>
  <si>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</si>
  <si>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</si>
  <si>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</si>
  <si>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</si>
  <si>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</si>
  <si>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</si>
  <si>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</si>
  <si>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</si>
  <si>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</si>
  <si>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</si>
  <si>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</si>
  <si>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</si>
  <si>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</si>
  <si>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</si>
  <si>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</si>
  <si>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</si>
  <si>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</si>
  <si>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</si>
  <si>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</si>
  <si>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</si>
  <si>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</si>
  <si>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</si>
  <si>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</si>
  <si>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</si>
  <si>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</si>
  <si>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</si>
  <si>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</si>
  <si>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</si>
  <si>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</si>
  <si>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</si>
  <si>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</si>
  <si>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</si>
  <si>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</si>
  <si>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</si>
  <si>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</si>
  <si>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</si>
  <si>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</si>
  <si>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</si>
  <si>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</si>
  <si>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</si>
  <si>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</si>
  <si>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</si>
  <si>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</si>
  <si>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</si>
  <si>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</si>
  <si>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</si>
  <si>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</si>
  <si>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</si>
  <si>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</si>
  <si>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</si>
  <si>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</si>
  <si>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</si>
  <si>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</si>
  <si>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</si>
  <si>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</si>
  <si>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</si>
  <si>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</si>
  <si>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</si>
  <si>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</si>
  <si>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</si>
  <si>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</si>
  <si>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</si>
  <si>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</si>
  <si>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</si>
  <si>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</si>
  <si>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</si>
  <si>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</si>
  <si>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</si>
  <si>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</si>
  <si>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</si>
  <si>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</si>
  <si>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</si>
  <si>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</si>
  <si>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</si>
  <si>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</si>
  <si>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</si>
  <si>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</si>
  <si>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</si>
  <si>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</si>
  <si>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</si>
  <si>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</si>
  <si>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</si>
  <si>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</si>
  <si>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</si>
  <si>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</si>
  <si>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</si>
  <si>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</si>
  <si>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</si>
  <si>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</si>
  <si>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</si>
  <si>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</si>
  <si>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</si>
  <si>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</si>
  <si>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</si>
  <si>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</si>
  <si>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</si>
  <si>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</si>
  <si>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</si>
  <si>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</si>
  <si>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</si>
  <si>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</si>
  <si>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</si>
  <si>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</si>
  <si>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</si>
  <si>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</si>
  <si>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</si>
  <si>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</si>
  <si>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</si>
  <si>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</si>
  <si>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</si>
  <si>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</si>
  <si>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</si>
  <si>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</si>
  <si>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</si>
  <si>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</si>
  <si>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</si>
  <si>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</si>
  <si>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</si>
  <si>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</si>
  <si>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</si>
  <si>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</si>
  <si>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</si>
  <si>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</si>
  <si>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</si>
  <si>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</si>
  <si>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</si>
  <si>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</si>
  <si>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</si>
  <si>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</si>
  <si>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</si>
  <si>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</si>
  <si>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</si>
  <si>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</si>
  <si>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</si>
  <si>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</si>
  <si>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</si>
  <si>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</si>
  <si>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</si>
  <si>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</si>
  <si>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</si>
  <si>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</si>
  <si>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</si>
  <si>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</si>
  <si>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</si>
  <si>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</si>
  <si>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</si>
  <si>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</si>
  <si>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</si>
  <si>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</si>
  <si>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</si>
  <si>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</si>
  <si>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</si>
  <si>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</si>
  <si>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</si>
  <si>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</si>
  <si>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</si>
  <si>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</si>
  <si>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</si>
  <si>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</si>
  <si>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</si>
  <si>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</si>
  <si>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</si>
  <si>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</si>
  <si>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</si>
  <si>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</si>
  <si>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</si>
  <si>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</si>
  <si>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</si>
  <si>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</si>
  <si>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</si>
  <si>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</si>
  <si>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</si>
  <si>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</si>
  <si>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</si>
  <si>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</si>
  <si>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</si>
  <si>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</si>
  <si>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</si>
  <si>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</si>
  <si>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</si>
  <si>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</si>
  <si>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</si>
  <si>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</si>
  <si>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</si>
  <si>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</si>
  <si>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</si>
  <si>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</si>
  <si>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</si>
  <si>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</si>
  <si>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</si>
  <si>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</si>
  <si>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</si>
  <si>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</si>
  <si>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</si>
  <si>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</si>
  <si>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</si>
  <si>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</si>
  <si>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</si>
  <si>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</si>
  <si>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</si>
  <si>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</si>
  <si>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</si>
  <si>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</si>
  <si>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</si>
  <si>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</si>
  <si>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</si>
  <si>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</si>
  <si>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</si>
  <si>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</si>
  <si>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</si>
  <si>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</si>
  <si>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</si>
  <si>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</si>
  <si>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</si>
  <si>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</si>
  <si>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</si>
  <si>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</si>
  <si>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</si>
  <si>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</si>
  <si>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</si>
  <si>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</si>
  <si>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</si>
  <si>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</si>
  <si>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</si>
  <si>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</si>
  <si>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</si>
  <si>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</si>
  <si>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</si>
  <si>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</si>
  <si>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</si>
  <si>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</si>
  <si>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</si>
  <si>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</si>
  <si>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</si>
  <si>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</si>
  <si>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</si>
  <si>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</si>
  <si>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</si>
  <si>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</si>
  <si>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</si>
  <si>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</si>
  <si>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</si>
  <si>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</si>
  <si>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</si>
  <si>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</si>
  <si>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</si>
  <si>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</si>
  <si>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</si>
  <si>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</si>
  <si>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</si>
  <si>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</si>
  <si>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</si>
  <si>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</si>
  <si>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</si>
  <si>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</si>
  <si>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</si>
  <si>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</si>
  <si>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</si>
  <si>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</si>
  <si>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</si>
  <si>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</si>
  <si>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</si>
  <si>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</si>
  <si>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</si>
  <si>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</si>
  <si>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</si>
  <si>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</si>
  <si>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</si>
  <si>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</si>
  <si>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</si>
  <si>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</si>
  <si>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</si>
  <si>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</si>
  <si>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</si>
  <si>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</si>
  <si>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</si>
  <si>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</si>
  <si>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</si>
  <si>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</si>
  <si>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</si>
  <si>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</si>
  <si>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</si>
  <si>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</si>
  <si>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</si>
  <si>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</si>
  <si>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</si>
  <si>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</si>
  <si>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</si>
  <si>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</si>
  <si>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</si>
  <si>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</si>
  <si>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</si>
  <si>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</si>
  <si>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</si>
  <si>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</si>
  <si>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</si>
  <si>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</si>
  <si>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</si>
  <si>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</si>
  <si>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</si>
  <si>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</si>
  <si>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</si>
  <si>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</si>
  <si>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</si>
  <si>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</si>
  <si>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</si>
  <si>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</si>
  <si>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</si>
  <si>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</si>
  <si>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</si>
  <si>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</si>
  <si>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</si>
  <si>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</si>
  <si>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</si>
  <si>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</si>
  <si>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</si>
  <si>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</si>
  <si>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</si>
  <si>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</si>
  <si>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</si>
  <si>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</si>
  <si>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</si>
  <si>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</si>
  <si>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</si>
  <si>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</si>
  <si>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</si>
  <si>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</si>
  <si>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</si>
  <si>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</si>
  <si>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</si>
  <si>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</si>
  <si>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</si>
  <si>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</si>
  <si>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</si>
  <si>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</si>
  <si>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</si>
  <si>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</si>
  <si>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</si>
  <si>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</si>
  <si>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</si>
  <si>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</si>
  <si>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</si>
  <si>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</si>
  <si>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</si>
  <si>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</si>
  <si>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</si>
  <si>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</si>
  <si>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</si>
  <si>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</si>
  <si>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</si>
  <si>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</si>
  <si>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</si>
  <si>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</si>
  <si>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</si>
  <si>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</si>
  <si>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</si>
  <si>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</si>
  <si>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</si>
  <si>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</si>
  <si>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</si>
  <si>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</si>
  <si>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</si>
  <si>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</si>
  <si>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</si>
  <si>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</si>
  <si>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</si>
  <si>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</si>
  <si>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</si>
  <si>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</si>
  <si>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</si>
  <si>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</si>
  <si>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</si>
  <si>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</si>
  <si>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</si>
  <si>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</si>
  <si>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</si>
  <si>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</si>
  <si>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</si>
  <si>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</si>
  <si>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</si>
  <si>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</si>
  <si>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</si>
  <si>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</si>
  <si>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</si>
  <si>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</si>
  <si>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</si>
  <si>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</si>
  <si>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</si>
  <si>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</si>
  <si>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</si>
  <si>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</si>
  <si>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</si>
  <si>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</si>
  <si>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</si>
  <si>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</si>
  <si>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</si>
  <si>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</si>
  <si>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</si>
  <si>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</si>
  <si>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</si>
  <si>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</si>
  <si>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</si>
  <si>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</si>
  <si>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</si>
  <si>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</si>
  <si>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</si>
  <si>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</si>
  <si>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</si>
  <si>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</si>
  <si>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</si>
  <si>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</si>
  <si>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</si>
  <si>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</si>
  <si>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</si>
  <si>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</si>
  <si>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</si>
  <si>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</si>
  <si>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</si>
  <si>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</si>
  <si>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</si>
  <si>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</si>
  <si>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</si>
  <si>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</si>
  <si>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</si>
  <si>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</si>
  <si>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</si>
  <si>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</si>
  <si>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</si>
  <si>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</si>
  <si>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</si>
  <si>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</si>
  <si>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</si>
  <si>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</si>
  <si>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</si>
  <si>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</si>
  <si>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</si>
  <si>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</si>
  <si>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</si>
  <si>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</si>
  <si>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</si>
  <si>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</si>
  <si>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</si>
  <si>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</si>
  <si>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</si>
  <si>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</si>
  <si>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</si>
  <si>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</si>
  <si>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</si>
  <si>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</si>
  <si>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</si>
  <si>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</si>
  <si>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</si>
  <si>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</si>
  <si>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</si>
  <si>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</si>
  <si>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</si>
  <si>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</si>
  <si>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</si>
  <si>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</si>
  <si>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</si>
  <si>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</si>
  <si>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</si>
  <si>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</si>
  <si>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</si>
  <si>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</si>
  <si>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</si>
  <si>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</si>
  <si>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</si>
  <si>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</si>
  <si>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</si>
  <si>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</si>
  <si>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</si>
  <si>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</si>
  <si>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</si>
  <si>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</si>
  <si>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</si>
  <si>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</si>
  <si>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</si>
  <si>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</si>
  <si>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</si>
  <si>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</si>
  <si>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</si>
  <si>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</si>
  <si>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</si>
  <si>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</si>
  <si>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</si>
  <si>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</si>
  <si>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</si>
  <si>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</si>
  <si>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</si>
  <si>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</si>
  <si>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</si>
  <si>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</si>
  <si>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</si>
  <si>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</si>
  <si>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</si>
  <si>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</si>
  <si>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</si>
  <si>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</si>
  <si>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</si>
  <si>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</si>
  <si>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</si>
  <si>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</si>
  <si>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</si>
  <si>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</si>
  <si>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</si>
  <si>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</si>
  <si>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</si>
  <si>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</si>
  <si>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</si>
  <si>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</si>
  <si>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</si>
  <si>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</si>
  <si>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</si>
  <si>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</si>
  <si>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</si>
  <si>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</si>
  <si>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</si>
  <si>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</si>
  <si>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</si>
  <si>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</si>
  <si>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</si>
  <si>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</si>
  <si>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</si>
  <si>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</si>
  <si>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</si>
  <si>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</si>
  <si>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</si>
  <si>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</si>
  <si>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</si>
  <si>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</si>
  <si>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</si>
  <si>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</si>
  <si>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</si>
  <si>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</si>
  <si>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</si>
  <si>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</si>
  <si>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</si>
  <si>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</si>
  <si>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</si>
  <si>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</si>
  <si>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</si>
  <si>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</si>
  <si>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</si>
  <si>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</si>
  <si>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</si>
  <si>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</si>
  <si>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</si>
  <si>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</si>
  <si>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</si>
  <si>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</si>
  <si>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</si>
  <si>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</si>
  <si>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</si>
  <si>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</si>
  <si>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</si>
  <si>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</si>
  <si>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</si>
  <si>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</si>
  <si>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</si>
  <si>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</si>
  <si>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</si>
  <si>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</si>
  <si>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</si>
  <si>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</si>
  <si>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</si>
  <si>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</si>
  <si>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</si>
  <si>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</si>
  <si>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</si>
  <si>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</si>
  <si>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</si>
  <si>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</si>
  <si>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</si>
  <si>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</si>
  <si>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</si>
  <si>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</si>
  <si>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</si>
  <si>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</si>
  <si>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</si>
  <si>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</si>
  <si>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</si>
  <si>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</si>
  <si>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</si>
  <si>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</si>
  <si>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</si>
  <si>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</si>
  <si>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</si>
  <si>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</si>
  <si>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</si>
  <si>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</si>
  <si>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</si>
  <si>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</si>
  <si>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</si>
  <si>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</si>
  <si>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</si>
  <si>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</si>
  <si>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</si>
  <si>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</si>
  <si>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</si>
  <si>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</si>
  <si>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</si>
  <si>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</si>
  <si>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</si>
  <si>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</si>
  <si>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</si>
  <si>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</si>
  <si>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</si>
  <si>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</si>
  <si>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</si>
  <si>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</si>
  <si>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</si>
  <si>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</si>
  <si>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</si>
  <si>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</si>
  <si>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</si>
  <si>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</si>
  <si>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</si>
  <si>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</si>
  <si>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</si>
  <si>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</si>
  <si>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</si>
  <si>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</si>
  <si>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</si>
  <si>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</si>
  <si>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</si>
  <si>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</si>
  <si>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</si>
  <si>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</si>
  <si>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</si>
  <si>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</si>
  <si>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</si>
  <si>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</si>
  <si>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</si>
  <si>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</si>
  <si>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</si>
  <si>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</si>
  <si>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</si>
  <si>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</si>
  <si>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</si>
  <si>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</si>
  <si>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</si>
  <si>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</si>
  <si>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</si>
  <si>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</si>
  <si>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</si>
  <si>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</si>
  <si>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</si>
  <si>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</si>
  <si>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</si>
  <si>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</si>
  <si>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</si>
  <si>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</si>
  <si>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</si>
  <si>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</si>
  <si>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</si>
  <si>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</si>
  <si>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</si>
  <si>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</si>
  <si>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</si>
  <si>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</si>
  <si>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</si>
  <si>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</si>
  <si>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</si>
  <si>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</si>
  <si>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</si>
  <si>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</si>
  <si>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</si>
  <si>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</si>
  <si>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</si>
  <si>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</si>
  <si>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</si>
  <si>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</si>
  <si>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</si>
  <si>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</si>
  <si>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</si>
  <si>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</si>
  <si>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</si>
  <si>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</si>
  <si>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</si>
  <si>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</si>
  <si>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</si>
  <si>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</si>
  <si>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</si>
  <si>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</si>
  <si>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</si>
  <si>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</si>
  <si>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</si>
  <si>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</si>
  <si>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</si>
  <si>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</si>
  <si>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</si>
  <si>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</si>
  <si>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</si>
  <si>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</si>
  <si>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</si>
  <si>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</si>
  <si>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</si>
  <si>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</si>
  <si>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</si>
  <si>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</si>
  <si>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</si>
  <si>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</si>
  <si>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</si>
  <si>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</si>
  <si>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</si>
  <si>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</si>
  <si>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</si>
  <si>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</si>
  <si>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</si>
  <si>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</si>
  <si>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</si>
  <si>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</si>
  <si>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</si>
  <si>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</si>
  <si>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</si>
  <si>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</si>
  <si>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</si>
  <si>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</si>
  <si>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</si>
  <si>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</si>
  <si>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</si>
  <si>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</si>
  <si>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</si>
  <si>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</si>
  <si>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</si>
  <si>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</si>
  <si>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</si>
  <si>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</si>
  <si>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</si>
  <si>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</si>
  <si>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</si>
  <si>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</si>
  <si>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</si>
  <si>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</si>
  <si>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</si>
  <si>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</si>
  <si>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</si>
  <si>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</si>
  <si>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</si>
  <si>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</si>
  <si>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</si>
  <si>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</si>
  <si>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</si>
  <si>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</si>
  <si>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</si>
  <si>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</si>
  <si>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</si>
  <si>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</si>
  <si>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</si>
  <si>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</si>
  <si>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</si>
  <si>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</si>
  <si>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</si>
  <si>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</si>
  <si>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</si>
  <si>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</si>
  <si>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</si>
  <si>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</si>
  <si>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</si>
  <si>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</si>
  <si>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</si>
  <si>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</si>
  <si>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</si>
  <si>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</si>
  <si>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</si>
  <si>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</si>
  <si>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</si>
  <si>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</si>
  <si>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</si>
  <si>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</si>
  <si>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</si>
  <si>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</si>
  <si>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</si>
  <si>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</si>
  <si>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</si>
  <si>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</si>
  <si>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</si>
  <si>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</si>
  <si>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</si>
  <si>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</si>
  <si>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</si>
  <si>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</si>
  <si>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</si>
  <si>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</si>
  <si>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</si>
  <si>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</si>
  <si>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</si>
  <si>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</si>
  <si>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</si>
  <si>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</si>
  <si>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</si>
  <si>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</si>
  <si>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</si>
  <si>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</si>
  <si>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</si>
  <si>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</si>
  <si>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</si>
  <si>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</si>
  <si>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</si>
  <si>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</si>
  <si>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</si>
  <si>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</si>
  <si>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</si>
  <si>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</si>
  <si>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</si>
  <si>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</si>
  <si>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</si>
  <si>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</si>
  <si>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</si>
  <si>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</si>
  <si>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</si>
  <si>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</si>
  <si>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</si>
  <si>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</si>
  <si>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</si>
  <si>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</si>
  <si>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</si>
  <si>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</si>
  <si>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</si>
  <si>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</si>
  <si>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</si>
  <si>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</si>
  <si>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</si>
  <si>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</si>
  <si>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</si>
  <si>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</si>
  <si>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</si>
  <si>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</si>
  <si>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</si>
  <si>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</si>
  <si>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</si>
  <si>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</si>
  <si>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</si>
  <si>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</si>
  <si>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</si>
  <si>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</si>
  <si>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</si>
  <si>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</si>
  <si>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</si>
  <si>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</si>
  <si>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</si>
  <si>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</si>
  <si>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</si>
  <si>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</si>
  <si>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</si>
  <si>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</si>
  <si>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</si>
  <si>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</si>
  <si>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</si>
  <si>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</si>
  <si>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</si>
  <si>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</si>
  <si>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</si>
  <si>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</si>
  <si>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</si>
  <si>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</si>
  <si>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</si>
  <si>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</si>
  <si>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</si>
  <si>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</si>
  <si>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</si>
  <si>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</si>
  <si>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</si>
  <si>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</si>
  <si>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</si>
  <si>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</si>
  <si>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</si>
  <si>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</si>
  <si>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</si>
  <si>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</si>
  <si>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</si>
  <si>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</si>
  <si>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</si>
  <si>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</si>
  <si>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</si>
  <si>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</si>
  <si>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</si>
  <si>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</si>
  <si>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</si>
  <si>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</si>
  <si>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</si>
  <si>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</si>
  <si>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</si>
  <si>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</si>
  <si>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</si>
  <si>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</si>
  <si>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</si>
  <si>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</si>
  <si>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</si>
  <si>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</si>
  <si>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</si>
  <si>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</si>
  <si>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</si>
  <si>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</si>
  <si>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</si>
  <si>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</si>
  <si>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</si>
  <si>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</si>
  <si>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</si>
  <si>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</si>
  <si>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</si>
  <si>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</si>
  <si>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</si>
  <si>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</si>
  <si>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</si>
  <si>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</si>
  <si>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</si>
  <si>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</si>
  <si>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</si>
  <si>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</si>
  <si>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</si>
  <si>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</si>
  <si>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</si>
  <si>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</si>
  <si>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</si>
  <si>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</si>
  <si>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</si>
  <si>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</si>
  <si>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</si>
  <si>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</si>
  <si>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</si>
  <si>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</si>
  <si>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</si>
  <si>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</si>
  <si>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</si>
  <si>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</si>
  <si>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</si>
  <si>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</si>
  <si>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</si>
  <si>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</si>
  <si>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</si>
  <si>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</si>
  <si>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</si>
  <si>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</si>
  <si>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</si>
  <si>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</si>
  <si>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</si>
  <si>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</si>
  <si>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</si>
  <si>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</si>
  <si>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</si>
  <si>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</si>
  <si>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</si>
  <si>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</si>
  <si>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</si>
  <si>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</si>
  <si>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</si>
  <si>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</si>
  <si>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</si>
  <si>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</si>
  <si>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</si>
  <si>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</si>
  <si>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</si>
  <si>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</si>
  <si>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</si>
  <si>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</si>
  <si>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</si>
  <si>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</si>
  <si>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</si>
  <si>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</si>
  <si>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</si>
  <si>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</si>
  <si>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</si>
  <si>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</si>
  <si>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</si>
  <si>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</si>
  <si>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</si>
  <si>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</si>
  <si>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</si>
  <si>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</si>
  <si>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</si>
  <si>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</si>
  <si>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</si>
  <si>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</si>
  <si>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</si>
  <si>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</si>
  <si>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</si>
  <si>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</si>
  <si>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</si>
  <si>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</si>
  <si>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</si>
  <si>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</si>
  <si>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</si>
  <si>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</si>
  <si>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</si>
  <si>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</si>
  <si>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</si>
  <si>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</si>
  <si>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</si>
  <si>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</si>
  <si>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</si>
  <si>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</si>
  <si>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</si>
  <si>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</si>
  <si>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</si>
  <si>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</si>
  <si>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</si>
  <si>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</si>
  <si>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</si>
  <si>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</si>
  <si>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</si>
  <si>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</si>
  <si>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</si>
  <si>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</si>
  <si>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</si>
  <si>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</si>
  <si>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</si>
  <si>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</si>
  <si>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</si>
  <si>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</si>
  <si>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</si>
  <si>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</si>
  <si>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</si>
  <si>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</si>
  <si>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</si>
  <si>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</si>
  <si>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</si>
  <si>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</si>
  <si>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</si>
  <si>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</si>
  <si>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</si>
  <si>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</si>
  <si>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</si>
  <si>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</si>
  <si>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</si>
  <si>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</si>
  <si>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</si>
  <si>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</si>
  <si>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</si>
  <si>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</si>
  <si>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</si>
  <si>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</si>
  <si>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</si>
  <si>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</si>
  <si>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</si>
  <si>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</si>
  <si>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</si>
  <si>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</si>
  <si>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</si>
  <si>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</si>
  <si>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</si>
  <si>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</si>
  <si>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</si>
  <si>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</si>
  <si>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</si>
  <si>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</si>
  <si>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</si>
  <si>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</si>
  <si>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</si>
  <si>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</si>
  <si>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</si>
  <si>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</si>
  <si>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</si>
  <si>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</si>
  <si>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</si>
  <si>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</si>
  <si>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</si>
  <si>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</si>
  <si>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</si>
  <si>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</si>
  <si>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</si>
  <si>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</si>
  <si>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</si>
  <si>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</si>
  <si>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</si>
  <si>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</si>
  <si>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</si>
  <si>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</si>
  <si>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</si>
  <si>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</si>
  <si>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</si>
  <si>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</si>
  <si>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</si>
  <si>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</si>
  <si>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</si>
  <si>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</si>
  <si>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</si>
  <si>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</si>
  <si>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</si>
  <si>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</si>
  <si>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</si>
  <si>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</si>
  <si>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</si>
  <si>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</si>
  <si>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</si>
  <si>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</si>
  <si>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</si>
  <si>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</si>
  <si>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</si>
  <si>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</si>
  <si>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</si>
  <si>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</si>
  <si>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</si>
  <si>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</si>
  <si>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</si>
  <si>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</si>
  <si>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</si>
  <si>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</si>
  <si>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</si>
  <si>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</si>
  <si>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</si>
  <si>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</si>
  <si>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</si>
  <si>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</si>
  <si>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</si>
  <si>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</si>
  <si>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</si>
  <si>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</si>
  <si>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</si>
  <si>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</si>
  <si>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</si>
  <si>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</si>
  <si>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</si>
  <si>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</si>
  <si>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</si>
  <si>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</si>
  <si>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</si>
  <si>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</si>
  <si>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</si>
  <si>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</si>
  <si>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</si>
  <si>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</si>
  <si>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</si>
  <si>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</si>
  <si>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</si>
  <si>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</si>
  <si>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</si>
  <si>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</si>
  <si>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</si>
  <si>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</si>
  <si>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</si>
  <si>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</si>
  <si>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</si>
  <si>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</si>
  <si>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</si>
  <si>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</si>
  <si>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</si>
  <si>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</si>
  <si>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</si>
  <si>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</si>
  <si>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</si>
  <si>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</si>
  <si>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</si>
  <si>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</si>
  <si>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</si>
  <si>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</si>
  <si>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</si>
  <si>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</si>
  <si>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</si>
  <si>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</si>
  <si>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</si>
  <si>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</si>
  <si>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</si>
  <si>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</si>
  <si>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</si>
  <si>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</si>
  <si>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</si>
  <si>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</si>
  <si>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</si>
  <si>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</si>
  <si>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</si>
  <si>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</si>
  <si>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</si>
  <si>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</si>
  <si>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</si>
  <si>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</si>
  <si>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</si>
  <si>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</si>
  <si>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</si>
  <si>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</si>
  <si>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</si>
  <si>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</si>
  <si>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</si>
  <si>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</si>
  <si>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</si>
  <si>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</si>
  <si>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</si>
  <si>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</si>
  <si>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</si>
  <si>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</si>
  <si>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</si>
  <si>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</si>
  <si>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</si>
  <si>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</si>
  <si>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</si>
  <si>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</si>
  <si>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</si>
  <si>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</si>
  <si>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</si>
  <si>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</si>
  <si>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</si>
  <si>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</si>
  <si>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</si>
  <si>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</si>
  <si>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</si>
  <si>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</si>
  <si>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</si>
  <si>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</si>
  <si>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</si>
  <si>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</si>
  <si>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</si>
  <si>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</si>
  <si>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</si>
  <si>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</si>
  <si>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</si>
  <si>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</si>
  <si>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</si>
  <si>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</si>
  <si>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</si>
  <si>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</si>
  <si>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</si>
  <si>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</si>
  <si>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</si>
  <si>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</si>
  <si>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</si>
  <si>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</si>
  <si>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</si>
  <si>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</si>
  <si>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</si>
  <si>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</si>
  <si>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</si>
  <si>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</si>
  <si>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</si>
  <si>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</si>
  <si>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</si>
  <si>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</si>
  <si>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</si>
  <si>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</si>
  <si>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</si>
  <si>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</si>
  <si>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</si>
  <si>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</si>
  <si>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</si>
  <si>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</si>
  <si>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</si>
  <si>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</si>
  <si>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</si>
  <si>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</si>
  <si>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</si>
  <si>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</si>
  <si>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</si>
  <si>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</si>
  <si>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</si>
  <si>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</si>
  <si>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</si>
  <si>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</si>
  <si>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</si>
  <si>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</si>
  <si>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</si>
  <si>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</si>
  <si>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</si>
  <si>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</si>
  <si>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</si>
  <si>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</si>
  <si>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</si>
  <si>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</si>
  <si>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</si>
  <si>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</si>
  <si>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</si>
  <si>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</si>
  <si>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</si>
  <si>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</si>
  <si>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</si>
  <si>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</si>
  <si>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</si>
  <si>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</si>
  <si>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</si>
  <si>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</si>
  <si>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</si>
  <si>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</si>
  <si>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</si>
  <si>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</si>
  <si>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</si>
  <si>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</si>
  <si>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</si>
  <si>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</si>
  <si>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</si>
  <si>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</si>
  <si>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</si>
  <si>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</si>
  <si>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</si>
  <si>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</si>
  <si>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</si>
  <si>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</si>
  <si>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</si>
  <si>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</si>
  <si>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</si>
  <si>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</si>
  <si>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</si>
  <si>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</si>
  <si>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</si>
  <si>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</si>
  <si>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</si>
  <si>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</si>
  <si>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</si>
  <si>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</si>
  <si>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</si>
  <si>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</si>
  <si>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</si>
  <si>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</si>
  <si>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</si>
  <si>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</si>
  <si>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</si>
  <si>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</si>
  <si>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</si>
  <si>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</si>
  <si>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</si>
  <si>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</si>
  <si>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</si>
  <si>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</si>
  <si>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</si>
  <si>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</si>
  <si>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</si>
  <si>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</si>
  <si>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</si>
  <si>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</si>
  <si>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</si>
  <si>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</si>
  <si>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</si>
  <si>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</si>
  <si>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</si>
  <si>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</si>
  <si>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</si>
  <si>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</si>
  <si>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</si>
  <si>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</si>
  <si>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</si>
  <si>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</si>
  <si>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</si>
  <si>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</si>
  <si>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</si>
  <si>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</si>
  <si>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</si>
  <si>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</si>
  <si>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</si>
  <si>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</si>
  <si>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</si>
  <si>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</si>
  <si>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</si>
  <si>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</si>
  <si>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</si>
  <si>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</si>
  <si>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</si>
  <si>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</si>
  <si>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</si>
  <si>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</si>
  <si>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</si>
  <si>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</si>
  <si>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</si>
  <si>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</si>
  <si>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</si>
  <si>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</si>
  <si>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</si>
  <si>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</si>
  <si>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</si>
  <si>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</si>
  <si>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</si>
  <si>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</si>
  <si>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</si>
  <si>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</si>
  <si>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</si>
  <si>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</si>
  <si>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</si>
  <si>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</si>
  <si>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</si>
  <si>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</si>
  <si>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</si>
  <si>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</si>
  <si>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</si>
  <si>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</si>
  <si>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</si>
  <si>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</si>
  <si>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</si>
  <si>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</si>
  <si>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</si>
  <si>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</si>
  <si>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</si>
  <si>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</si>
  <si>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</si>
  <si>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</si>
  <si>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</si>
  <si>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</si>
  <si>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</si>
  <si>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</si>
  <si>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</si>
  <si>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</si>
  <si>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</si>
  <si>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</si>
  <si>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</si>
  <si>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</si>
  <si>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</si>
  <si>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</si>
  <si>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</si>
  <si>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</si>
  <si>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</si>
  <si>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</si>
  <si>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</si>
  <si>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</si>
  <si>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</si>
  <si>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</si>
  <si>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</si>
  <si>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</si>
  <si>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</si>
  <si>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</si>
  <si>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</si>
  <si>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</si>
  <si>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</si>
  <si>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</si>
  <si>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</si>
  <si>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</si>
  <si>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</si>
  <si>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</si>
  <si>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</si>
  <si>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</si>
  <si>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</si>
  <si>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</si>
  <si>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</si>
  <si>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</si>
  <si>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</si>
  <si>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</si>
  <si>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</si>
  <si>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</si>
  <si>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</si>
  <si>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</si>
  <si>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</si>
  <si>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</si>
  <si>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</si>
  <si>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</si>
  <si>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</si>
  <si>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</si>
  <si>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</si>
  <si>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</si>
  <si>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</si>
  <si>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</si>
  <si>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</si>
  <si>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</si>
  <si>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</si>
  <si>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</si>
  <si>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</si>
  <si>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</si>
  <si>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</si>
  <si>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</si>
  <si>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</si>
  <si>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</si>
  <si>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</si>
  <si>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</si>
  <si>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</si>
  <si>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</si>
  <si>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</si>
  <si>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</si>
  <si>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</si>
  <si>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</si>
  <si>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</si>
  <si>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</si>
  <si>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</si>
  <si>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</si>
  <si>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</si>
  <si>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</si>
  <si>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</si>
  <si>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</si>
  <si>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</si>
  <si>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</si>
  <si>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</si>
  <si>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</si>
  <si>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</si>
  <si>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</si>
  <si>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</si>
  <si>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</si>
  <si>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</si>
  <si>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</si>
  <si>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</si>
  <si>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</si>
  <si>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</si>
  <si>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</si>
  <si>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</si>
  <si>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</si>
  <si>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</si>
  <si>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</si>
  <si>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</si>
  <si>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</si>
  <si>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</si>
  <si>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</si>
  <si>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</si>
  <si>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</si>
  <si>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</si>
  <si>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</si>
  <si>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</si>
  <si>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</si>
  <si>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</si>
  <si>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</si>
  <si>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</si>
  <si>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</si>
  <si>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</si>
  <si>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</si>
  <si>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</si>
  <si>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</si>
  <si>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</si>
  <si>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</si>
  <si>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</si>
  <si>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</si>
  <si>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</si>
  <si>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</si>
  <si>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</si>
  <si>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</si>
  <si>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</si>
  <si>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</si>
  <si>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</si>
  <si>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</si>
  <si>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</si>
  <si>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</si>
  <si>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</si>
  <si>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</si>
  <si>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</si>
  <si>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</si>
  <si>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</si>
  <si>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</si>
  <si>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</si>
  <si>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</si>
  <si>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</si>
  <si>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</si>
  <si>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</si>
  <si>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</si>
  <si>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</si>
  <si>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</si>
  <si>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</si>
  <si>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</si>
  <si>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</si>
  <si>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</si>
  <si>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</si>
  <si>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</si>
  <si>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</si>
  <si>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</si>
  <si>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</si>
  <si>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</si>
  <si>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</si>
  <si>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</si>
  <si>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</si>
  <si>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</si>
  <si>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</si>
  <si>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</si>
  <si>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</si>
  <si>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</si>
  <si>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</si>
  <si>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</si>
  <si>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</si>
  <si>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</si>
  <si>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</si>
  <si>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</si>
  <si>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</si>
  <si>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</si>
  <si>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</si>
  <si>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</si>
  <si>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</si>
  <si>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</si>
  <si>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</si>
  <si>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</si>
  <si>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</si>
  <si>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</si>
  <si>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</si>
  <si>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</si>
  <si>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</si>
  <si>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</si>
  <si>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</si>
  <si>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</si>
  <si>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</si>
  <si>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</si>
  <si>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</si>
  <si>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</si>
  <si>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</si>
  <si>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</si>
  <si>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</si>
  <si>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</si>
  <si>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</si>
  <si>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</si>
  <si>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</si>
  <si>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</si>
  <si>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</si>
  <si>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</si>
  <si>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</si>
  <si>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</si>
  <si>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</si>
  <si>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</si>
  <si>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</si>
  <si>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</si>
  <si>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</si>
  <si>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</si>
  <si>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</si>
  <si>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</si>
  <si>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</si>
  <si>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</si>
  <si>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</si>
  <si>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</si>
  <si>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</si>
  <si>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</si>
  <si>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</si>
  <si>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</si>
  <si>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</si>
  <si>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</si>
  <si>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</si>
  <si>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</si>
  <si>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</si>
  <si>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</si>
  <si>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</si>
  <si>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</si>
  <si>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</si>
  <si>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</si>
  <si>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</si>
  <si>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</si>
  <si>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</si>
  <si>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</si>
  <si>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</si>
  <si>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</si>
  <si>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</si>
  <si>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</si>
  <si>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</si>
  <si>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</si>
  <si>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</si>
  <si>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</si>
  <si>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</si>
  <si>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</si>
  <si>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</si>
  <si>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</si>
  <si>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</si>
  <si>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</si>
  <si>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</si>
  <si>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</si>
  <si>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</si>
  <si>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</si>
  <si>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</si>
  <si>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</si>
  <si>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</si>
  <si>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</si>
  <si>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</si>
  <si>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</si>
  <si>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</si>
  <si>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</si>
  <si>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</si>
  <si>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</si>
  <si>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</si>
  <si>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</si>
  <si>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</si>
  <si>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</si>
  <si>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</si>
  <si>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</si>
  <si>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</si>
  <si>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</si>
  <si>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</si>
  <si>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</si>
  <si>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</si>
  <si>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</si>
  <si>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</si>
  <si>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</si>
  <si>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</si>
  <si>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</si>
  <si>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</si>
  <si>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</si>
  <si>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</si>
  <si>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</si>
  <si>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</si>
  <si>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</si>
  <si>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</si>
  <si>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</si>
  <si>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</si>
  <si>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</si>
  <si>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</si>
  <si>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</si>
  <si>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</si>
  <si>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</si>
  <si>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</si>
  <si>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</si>
  <si>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</si>
  <si>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</si>
  <si>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</si>
  <si>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</si>
  <si>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</si>
  <si>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</si>
  <si>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</si>
  <si>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</si>
  <si>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</si>
  <si>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</si>
  <si>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</si>
  <si>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</si>
  <si>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</si>
  <si>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</si>
  <si>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</si>
  <si>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</si>
  <si>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</si>
  <si>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</si>
  <si>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</si>
  <si>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</si>
  <si>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</si>
  <si>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</si>
  <si>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</si>
  <si>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</si>
  <si>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</si>
  <si>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</si>
  <si>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</si>
  <si>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</si>
  <si>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</si>
  <si>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</si>
  <si>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</si>
  <si>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</si>
  <si>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</si>
  <si>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</si>
  <si>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</si>
  <si>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</si>
  <si>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</si>
  <si>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</si>
  <si>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</si>
  <si>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</si>
  <si>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</si>
  <si>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</si>
  <si>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</si>
  <si>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</si>
  <si>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</si>
  <si>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</si>
  <si>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</si>
  <si>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</si>
  <si>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</si>
  <si>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</si>
  <si>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</si>
  <si>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</si>
  <si>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</si>
  <si>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</si>
  <si>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</si>
  <si>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</si>
  <si>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</si>
  <si>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</si>
  <si>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</si>
  <si>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</si>
  <si>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</si>
  <si>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</si>
  <si>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</si>
  <si>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</si>
  <si>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</si>
  <si>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</si>
  <si>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</si>
  <si>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</si>
  <si>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</si>
  <si>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</si>
  <si>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</si>
  <si>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</si>
  <si>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</si>
  <si>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</si>
  <si>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</si>
  <si>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</si>
  <si>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</si>
  <si>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</si>
  <si>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</si>
  <si>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</si>
  <si>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</si>
  <si>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</si>
  <si>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</si>
  <si>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</si>
  <si>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</si>
  <si>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</si>
  <si>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</si>
  <si>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</si>
  <si>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</si>
  <si>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</si>
  <si>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</si>
  <si>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</si>
  <si>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</si>
  <si>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</si>
  <si>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</si>
  <si>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</si>
  <si>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</si>
  <si>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</si>
  <si>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</si>
  <si>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</si>
  <si>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</si>
  <si>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</si>
  <si>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</si>
  <si>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</si>
  <si>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</si>
  <si>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</si>
  <si>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</si>
  <si>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</si>
  <si>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</si>
  <si>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</si>
  <si>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</si>
  <si>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</si>
  <si>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</si>
  <si>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</si>
  <si>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</si>
  <si>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</si>
  <si>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</si>
  <si>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</si>
  <si>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</si>
  <si>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</si>
  <si>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</si>
  <si>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</si>
  <si>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</si>
  <si>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</si>
  <si>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</si>
  <si>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</si>
  <si>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</si>
  <si>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</si>
  <si>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</si>
  <si>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</si>
  <si>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</si>
  <si>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</si>
  <si>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</si>
  <si>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</si>
  <si>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</si>
  <si>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</si>
  <si>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</si>
  <si>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</si>
  <si>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</si>
  <si>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</si>
  <si>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</si>
  <si>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</si>
  <si>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</si>
  <si>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</si>
  <si>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</si>
  <si>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</si>
  <si>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</si>
  <si>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</si>
  <si>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</si>
  <si>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</si>
  <si>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</si>
  <si>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</si>
  <si>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</si>
  <si>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</si>
  <si>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</si>
  <si>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</si>
  <si>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</si>
  <si>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</si>
  <si>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</si>
  <si>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</si>
  <si>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</si>
  <si>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</si>
  <si>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</si>
  <si>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</si>
  <si>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</si>
  <si>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</si>
  <si>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</si>
  <si>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</si>
  <si>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</si>
  <si>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</si>
  <si>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</si>
  <si>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</si>
  <si>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</si>
  <si>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</si>
  <si>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</si>
  <si>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</si>
  <si>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</si>
  <si>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</si>
  <si>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</si>
  <si>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</si>
  <si>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</si>
  <si>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</si>
  <si>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</si>
  <si>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</si>
  <si>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</si>
  <si>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</si>
  <si>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</si>
  <si>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</si>
  <si>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</si>
  <si>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</si>
  <si>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</si>
  <si>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</si>
  <si>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</si>
  <si>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</si>
  <si>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</si>
  <si>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</si>
  <si>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</si>
  <si>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</si>
  <si>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</si>
  <si>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</si>
  <si>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</si>
  <si>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</si>
  <si>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</si>
  <si>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</si>
  <si>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</si>
  <si>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</si>
  <si>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</si>
  <si>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</si>
  <si>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</si>
  <si>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</si>
  <si>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</si>
  <si>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</si>
  <si>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</si>
  <si>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</si>
  <si>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</si>
  <si>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</si>
  <si>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</si>
  <si>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</si>
  <si>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</si>
  <si>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</si>
  <si>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</si>
  <si>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</si>
  <si>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</si>
  <si>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</si>
  <si>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</si>
  <si>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</si>
  <si>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</si>
  <si>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</si>
  <si>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</si>
  <si>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</si>
  <si>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</si>
  <si>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</si>
  <si>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</si>
  <si>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</si>
  <si>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</si>
  <si>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</si>
  <si>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</si>
  <si>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</si>
  <si>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</si>
  <si>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</si>
  <si>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</si>
  <si>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</si>
  <si>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</si>
  <si>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</si>
  <si>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</si>
  <si>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</si>
  <si>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</si>
  <si>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</si>
  <si>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</si>
  <si>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</si>
  <si>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</si>
  <si>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</si>
  <si>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</si>
  <si>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</si>
  <si>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</si>
  <si>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</si>
  <si>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</si>
  <si>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</si>
  <si>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</si>
  <si>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</si>
  <si>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</si>
  <si>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</si>
  <si>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</si>
  <si>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</si>
  <si>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</si>
  <si>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</si>
  <si>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</si>
  <si>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</si>
  <si>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</si>
  <si>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</si>
  <si>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</si>
  <si>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</si>
  <si>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</si>
  <si>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</si>
  <si>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</si>
  <si>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</si>
  <si>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</si>
  <si>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</si>
  <si>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</si>
  <si>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</si>
  <si>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</si>
  <si>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</si>
  <si>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</si>
  <si>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</si>
  <si>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</si>
  <si>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</si>
  <si>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</si>
  <si>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</si>
  <si>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</si>
  <si>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</si>
  <si>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</si>
  <si>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</si>
  <si>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</si>
  <si>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</si>
  <si>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</si>
  <si>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</si>
  <si>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</si>
  <si>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</si>
  <si>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</si>
  <si>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</si>
  <si>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</si>
  <si>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</si>
  <si>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</si>
  <si>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</si>
  <si>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</si>
  <si>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</si>
  <si>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</si>
  <si>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</si>
  <si>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</si>
  <si>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</si>
  <si>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</si>
  <si>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</si>
  <si>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</si>
  <si>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</si>
  <si>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</si>
  <si>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</si>
  <si>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</si>
  <si>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</si>
  <si>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</si>
  <si>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</si>
  <si>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</si>
  <si>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</si>
  <si>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</si>
  <si>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</si>
  <si>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</si>
  <si>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</si>
  <si>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</si>
  <si>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</si>
  <si>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</si>
  <si>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</si>
  <si>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</si>
  <si>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</si>
  <si>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</si>
  <si>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</si>
  <si>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</si>
  <si>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</si>
  <si>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</si>
  <si>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</si>
  <si>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</si>
  <si>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</si>
  <si>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</si>
  <si>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</si>
  <si>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</si>
  <si>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</si>
  <si>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</si>
  <si>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</si>
  <si>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</si>
  <si>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</si>
  <si>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</si>
  <si>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</si>
  <si>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</si>
  <si>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</si>
  <si>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</si>
  <si>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</si>
  <si>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</si>
  <si>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</si>
  <si>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</si>
  <si>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</si>
  <si>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</si>
  <si>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</si>
  <si>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</si>
  <si>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</si>
  <si>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</si>
  <si>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</si>
  <si>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</si>
  <si>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</si>
  <si>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</si>
  <si>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</si>
  <si>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</si>
  <si>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</si>
  <si>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</si>
  <si>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</si>
  <si>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</si>
  <si>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</si>
  <si>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</si>
  <si>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</si>
  <si>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</si>
  <si>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</si>
  <si>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</si>
  <si>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</si>
  <si>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</si>
  <si>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</si>
  <si>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</si>
  <si>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</si>
  <si>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</si>
  <si>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</si>
  <si>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</si>
  <si>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</si>
  <si>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</si>
  <si>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</si>
  <si>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</si>
  <si>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</si>
  <si>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</si>
  <si>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</si>
  <si>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</si>
  <si>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</si>
  <si>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</si>
  <si>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</si>
  <si>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</si>
  <si>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</si>
  <si>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</si>
  <si>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</si>
  <si>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</si>
  <si>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</si>
  <si>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</si>
  <si>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</si>
  <si>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</si>
  <si>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</si>
  <si>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</si>
  <si>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</si>
  <si>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</si>
  <si>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</si>
  <si>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</si>
  <si>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</si>
  <si>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</si>
  <si>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</si>
  <si>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</si>
  <si>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</si>
  <si>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</si>
  <si>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</si>
  <si>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</si>
  <si>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</si>
  <si>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</si>
  <si>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</si>
  <si>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</si>
  <si>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</si>
  <si>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</si>
  <si>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</si>
  <si>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</si>
  <si>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</si>
  <si>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</si>
  <si>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</si>
  <si>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</si>
  <si>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</si>
  <si>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</si>
  <si>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</si>
  <si>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</si>
  <si>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</si>
  <si>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</si>
  <si>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</si>
  <si>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</si>
  <si>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</si>
  <si>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</si>
  <si>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</si>
  <si>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</si>
  <si>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</si>
  <si>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</si>
  <si>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</si>
  <si>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</si>
  <si>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</si>
  <si>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</si>
  <si>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</si>
  <si>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</si>
  <si>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</si>
  <si>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</si>
  <si>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</si>
  <si>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</si>
  <si>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</si>
  <si>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</si>
  <si>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</si>
  <si>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</si>
  <si>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</si>
  <si>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</si>
  <si>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</si>
  <si>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</si>
  <si>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</si>
  <si>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</si>
  <si>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</si>
  <si>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</si>
  <si>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</si>
  <si>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</si>
  <si>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</si>
  <si>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</si>
  <si>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</si>
  <si>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</si>
  <si>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</si>
  <si>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</si>
  <si>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</si>
  <si>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</si>
  <si>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</si>
  <si>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</si>
  <si>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</si>
  <si>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</si>
  <si>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</si>
  <si>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</si>
  <si>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</si>
  <si>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</si>
  <si>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</si>
  <si>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</si>
  <si>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</si>
  <si>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</si>
  <si>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</si>
  <si>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</si>
  <si>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</si>
  <si>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</si>
  <si>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</si>
  <si>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</si>
  <si>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</si>
  <si>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</si>
  <si>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</si>
  <si>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</si>
  <si>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</si>
  <si>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</si>
  <si>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</si>
  <si>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</si>
  <si>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</si>
  <si>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</si>
  <si>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</si>
  <si>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</si>
  <si>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</si>
  <si>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</si>
  <si>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</si>
  <si>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</si>
  <si>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</si>
  <si>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</si>
  <si>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</si>
  <si>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</si>
  <si>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</si>
  <si>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</si>
  <si>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</si>
  <si>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</si>
  <si>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</si>
  <si>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</si>
  <si>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</si>
  <si>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</si>
  <si>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</si>
  <si>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</si>
  <si>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</si>
  <si>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</si>
  <si>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</si>
  <si>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</si>
  <si>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</si>
  <si>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</si>
  <si>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</si>
  <si>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</si>
  <si>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</si>
  <si>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</si>
  <si>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</si>
  <si>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</si>
  <si>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</si>
  <si>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</si>
  <si>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</si>
  <si>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</si>
  <si>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</si>
  <si>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</si>
  <si>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</si>
  <si>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</si>
  <si>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</si>
  <si>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</si>
  <si>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</si>
  <si>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</si>
  <si>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</si>
  <si>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</si>
  <si>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</si>
  <si>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</si>
  <si>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</si>
  <si>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</si>
  <si>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</si>
  <si>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</si>
  <si>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</si>
  <si>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</si>
  <si>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</si>
  <si>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</si>
  <si>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</si>
  <si>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</si>
  <si>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</si>
  <si>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</si>
  <si>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</si>
  <si>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</si>
  <si>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</si>
  <si>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</si>
  <si>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</si>
  <si>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</si>
  <si>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</si>
  <si>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</si>
  <si>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</si>
  <si>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</si>
  <si>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</si>
  <si>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</si>
  <si>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</si>
  <si>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</si>
  <si>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</si>
  <si>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</si>
  <si>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</si>
  <si>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</si>
  <si>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</si>
  <si>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</si>
  <si>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</si>
  <si>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</si>
  <si>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</si>
  <si>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</si>
  <si>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</si>
  <si>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</si>
  <si>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</si>
  <si>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</si>
  <si>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</si>
  <si>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</si>
  <si>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</si>
  <si>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</si>
  <si>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</si>
  <si>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</si>
  <si>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</si>
  <si>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</si>
  <si>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</si>
  <si>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</si>
  <si>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</si>
  <si>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</si>
  <si>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</si>
  <si>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</si>
  <si>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</si>
  <si>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</si>
  <si>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</si>
  <si>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</si>
  <si>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</si>
  <si>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</si>
  <si>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</si>
  <si>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</si>
  <si>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</si>
  <si>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</si>
  <si>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</si>
  <si>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</si>
  <si>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</si>
  <si>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</si>
  <si>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</si>
  <si>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</si>
  <si>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</si>
  <si>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</si>
  <si>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</si>
  <si>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</si>
  <si>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</si>
  <si>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</si>
  <si>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</si>
  <si>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</si>
  <si>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</si>
  <si>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</si>
  <si>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</si>
  <si>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</si>
  <si>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</si>
  <si>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</si>
  <si>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</si>
  <si>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</si>
  <si>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</si>
  <si>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</si>
  <si>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</si>
  <si>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</si>
  <si>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</si>
  <si>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</si>
  <si>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</si>
  <si>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</si>
  <si>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</si>
  <si>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</si>
  <si>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</si>
  <si>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</si>
  <si>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</si>
  <si>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</si>
  <si>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</si>
  <si>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</si>
  <si>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</si>
  <si>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</si>
  <si>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</si>
  <si>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</si>
  <si>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</si>
  <si>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</si>
  <si>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</si>
  <si>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</si>
  <si>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</si>
  <si>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</si>
  <si>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</si>
  <si>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</si>
  <si>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</si>
  <si>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</si>
  <si>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</si>
  <si>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</si>
  <si>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</si>
  <si>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</si>
  <si>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</si>
  <si>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</si>
  <si>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</si>
  <si>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</si>
  <si>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</si>
  <si>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</si>
  <si>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</si>
  <si>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</si>
  <si>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</si>
  <si>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</si>
  <si>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</si>
  <si>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</si>
  <si>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</si>
  <si>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</si>
  <si>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</si>
  <si>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</si>
  <si>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</si>
  <si>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</si>
  <si>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</si>
  <si>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</si>
  <si>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</si>
  <si>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</si>
  <si>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</si>
  <si>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</si>
  <si>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</si>
  <si>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</si>
  <si>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</si>
  <si>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</si>
  <si>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</si>
  <si>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</si>
  <si>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</si>
  <si>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</si>
  <si>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</si>
  <si>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</si>
  <si>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</si>
  <si>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</si>
  <si>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</si>
  <si>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</si>
  <si>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</si>
  <si>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</si>
  <si>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</si>
  <si>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</si>
  <si>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</si>
  <si>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</si>
  <si>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</si>
  <si>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</si>
  <si>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</si>
  <si>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</si>
  <si>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</si>
  <si>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</si>
  <si>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</si>
  <si>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</si>
  <si>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</si>
  <si>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</si>
  <si>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</si>
  <si>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</si>
  <si>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</si>
  <si>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</si>
  <si>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</si>
  <si>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</si>
  <si>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</si>
  <si>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</si>
  <si>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</si>
  <si>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</si>
  <si>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</si>
  <si>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</si>
  <si>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</si>
  <si>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</si>
  <si>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</si>
  <si>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</si>
  <si>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</si>
  <si>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</si>
  <si>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</si>
  <si>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</si>
  <si>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</si>
  <si>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</si>
  <si>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</si>
  <si>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</si>
  <si>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</si>
  <si>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</si>
  <si>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</si>
  <si>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</si>
  <si>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</si>
  <si>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</si>
  <si>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</si>
  <si>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</si>
  <si>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</si>
  <si>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</si>
  <si>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</si>
  <si>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</si>
  <si>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</si>
  <si>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</si>
  <si>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</si>
  <si>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</si>
  <si>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</si>
  <si>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</si>
  <si>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</si>
  <si>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</si>
  <si>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</si>
  <si>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</si>
  <si>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</si>
  <si>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</si>
  <si>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</si>
  <si>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</si>
  <si>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</si>
  <si>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</si>
  <si>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</si>
  <si>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</si>
  <si>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</si>
  <si>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</si>
  <si>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</si>
  <si>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</si>
  <si>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</si>
  <si>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</si>
  <si>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</si>
  <si>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</si>
  <si>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</si>
  <si>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</si>
  <si>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</si>
  <si>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</si>
  <si>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</si>
  <si>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</si>
  <si>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</si>
  <si>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</si>
  <si>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</si>
  <si>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</si>
  <si>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</si>
  <si>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</si>
  <si>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</si>
  <si>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</si>
  <si>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</si>
  <si>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</si>
  <si>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</si>
  <si>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</si>
  <si>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</si>
  <si>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</si>
  <si>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</si>
  <si>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</si>
  <si>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</si>
  <si>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</si>
  <si>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</si>
  <si>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</si>
  <si>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</si>
  <si>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</si>
  <si>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</si>
  <si>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</si>
  <si>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</si>
  <si>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</si>
  <si>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</si>
  <si>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</si>
  <si>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</si>
  <si>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</si>
  <si>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</si>
  <si>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</si>
  <si>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</si>
  <si>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</si>
  <si>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</si>
  <si>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</si>
  <si>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</si>
  <si>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</si>
  <si>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</si>
  <si>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</si>
  <si>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</si>
  <si>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</si>
  <si>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</si>
  <si>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</si>
  <si>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</si>
  <si>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</si>
  <si>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</si>
  <si>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</si>
  <si>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</si>
  <si>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</si>
  <si>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</si>
  <si>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</si>
  <si>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</si>
  <si>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</si>
  <si>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</si>
  <si>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</si>
  <si>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</si>
  <si>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</si>
  <si>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</si>
  <si>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</si>
  <si>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</si>
  <si>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</si>
  <si>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</si>
  <si>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</si>
  <si>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</si>
  <si>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</si>
  <si>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</si>
  <si>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</si>
  <si>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</si>
  <si>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</si>
  <si>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</si>
  <si>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</si>
  <si>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</si>
  <si>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</si>
  <si>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</si>
  <si>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</si>
  <si>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</si>
  <si>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</si>
  <si>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</si>
  <si>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</si>
  <si>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</si>
  <si>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</si>
  <si>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</si>
  <si>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</si>
  <si>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</si>
  <si>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</si>
  <si>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</si>
  <si>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</si>
  <si>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</si>
  <si>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</si>
  <si>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</si>
  <si>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</si>
  <si>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</si>
  <si>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</si>
  <si>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</si>
  <si>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</si>
  <si>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</si>
  <si>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</si>
  <si>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</si>
  <si>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</si>
  <si>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</si>
  <si>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</si>
  <si>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</si>
  <si>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</si>
  <si>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</si>
  <si>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</si>
  <si>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</si>
  <si>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</si>
  <si>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</si>
  <si>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</si>
  <si>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</si>
  <si>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</si>
  <si>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</si>
  <si>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</si>
  <si>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</si>
  <si>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</si>
  <si>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</si>
  <si>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</si>
  <si>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</si>
  <si>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</si>
  <si>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</si>
  <si>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</si>
  <si>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</si>
  <si>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</si>
  <si>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</si>
  <si>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</si>
  <si>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</si>
  <si>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</si>
  <si>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</si>
  <si>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</si>
  <si>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</si>
  <si>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</si>
  <si>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</si>
  <si>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</si>
  <si>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</si>
  <si>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</si>
  <si>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</si>
  <si>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</si>
  <si>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</si>
  <si>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</si>
  <si>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</si>
  <si>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</si>
  <si>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</si>
  <si>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</si>
  <si>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</si>
  <si>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</si>
  <si>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</si>
  <si>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</si>
  <si>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</si>
  <si>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</si>
  <si>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</si>
  <si>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</si>
  <si>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</si>
  <si>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</si>
  <si>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</si>
  <si>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</si>
  <si>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</si>
  <si>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</si>
  <si>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</si>
  <si>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</si>
  <si>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</si>
  <si>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</si>
  <si>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</si>
  <si>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</si>
  <si>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</si>
  <si>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</si>
  <si>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</si>
  <si>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</si>
  <si>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</si>
  <si>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</si>
  <si>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</si>
  <si>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</si>
  <si>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</si>
  <si>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</si>
  <si>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</si>
  <si>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</si>
  <si>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</si>
  <si>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</si>
  <si>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</si>
  <si>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</si>
  <si>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</si>
  <si>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</si>
  <si>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</si>
  <si>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</si>
  <si>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</si>
  <si>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</si>
  <si>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</si>
  <si>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</si>
  <si>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</si>
  <si>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</si>
  <si>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</si>
  <si>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</si>
  <si>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</si>
  <si>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</si>
  <si>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</si>
  <si>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</si>
  <si>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</si>
  <si>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</si>
  <si>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</si>
  <si>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</si>
  <si>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</si>
  <si>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</si>
  <si>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</si>
  <si>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</si>
  <si>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</si>
  <si>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</si>
  <si>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</si>
  <si>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</si>
  <si>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</si>
  <si>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</si>
  <si>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</si>
  <si>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</si>
  <si>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</si>
  <si>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</si>
  <si>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</si>
  <si>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</si>
  <si>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</si>
  <si>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</si>
  <si>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</si>
  <si>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</si>
  <si>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</si>
  <si>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</si>
  <si>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</si>
  <si>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</si>
  <si>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</si>
  <si>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</si>
  <si>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</si>
  <si>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</si>
  <si>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</si>
  <si>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</si>
  <si>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</si>
  <si>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</si>
  <si>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</si>
  <si>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</si>
  <si>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</si>
  <si>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</si>
  <si>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</si>
  <si>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</si>
  <si>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</si>
  <si>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</si>
  <si>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</si>
  <si>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</si>
  <si>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</si>
  <si>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</si>
  <si>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</si>
  <si>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</si>
  <si>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</si>
  <si>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</si>
  <si>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</si>
  <si>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</si>
  <si>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</si>
  <si>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</si>
  <si>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</si>
  <si>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</si>
  <si>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</si>
  <si>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</si>
  <si>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</si>
  <si>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</si>
  <si>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</si>
  <si>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</si>
  <si>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</si>
  <si>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</si>
  <si>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</si>
  <si>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</si>
  <si>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</si>
  <si>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</si>
  <si>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</si>
  <si>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</si>
  <si>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</si>
  <si>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</si>
  <si>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</si>
  <si>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</si>
  <si>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</si>
  <si>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</si>
  <si>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</si>
  <si>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</si>
  <si>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</si>
  <si>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</si>
  <si>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</si>
  <si>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</si>
  <si>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</si>
  <si>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</si>
  <si>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</si>
  <si>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</si>
  <si>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</si>
  <si>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</si>
  <si>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</si>
  <si>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</si>
  <si>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</si>
  <si>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</si>
  <si>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</si>
  <si>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</si>
  <si>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</si>
  <si>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</si>
  <si>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</si>
  <si>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</si>
  <si>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</si>
  <si>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</si>
  <si>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</si>
  <si>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</si>
  <si>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</si>
  <si>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</si>
  <si>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</si>
  <si>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</si>
  <si>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</si>
  <si>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</si>
  <si>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</si>
  <si>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</si>
  <si>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</si>
  <si>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</si>
  <si>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</si>
  <si>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</si>
  <si>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</si>
  <si>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</si>
  <si>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</si>
  <si>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</si>
  <si>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</si>
  <si>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</si>
  <si>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</si>
  <si>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</si>
  <si>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</si>
  <si>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</si>
  <si>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</si>
  <si>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</si>
  <si>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</si>
  <si>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</si>
  <si>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</si>
  <si>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</si>
  <si>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</si>
  <si>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</si>
  <si>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</si>
  <si>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</si>
  <si>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</si>
  <si>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</si>
  <si>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</si>
  <si>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</si>
  <si>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</si>
  <si>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</si>
  <si>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</si>
  <si>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</si>
  <si>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</si>
  <si>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</si>
  <si>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</si>
  <si>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</si>
  <si>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</si>
  <si>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</si>
  <si>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</si>
  <si>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</si>
  <si>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</si>
  <si>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</si>
  <si>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</si>
  <si>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</si>
  <si>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</si>
  <si>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</si>
  <si>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</si>
  <si>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</si>
  <si>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</si>
  <si>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</si>
  <si>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</si>
  <si>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</si>
  <si>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</si>
  <si>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</si>
  <si>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</si>
  <si>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</si>
  <si>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</si>
  <si>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</si>
  <si>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</si>
  <si>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</si>
  <si>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</si>
  <si>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</si>
  <si>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</si>
  <si>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</si>
  <si>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</si>
  <si>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</si>
  <si>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</si>
  <si>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</si>
  <si>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</si>
  <si>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</si>
  <si>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</si>
  <si>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</si>
  <si>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</si>
  <si>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</si>
  <si>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</si>
  <si>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</si>
  <si>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</si>
  <si>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</si>
  <si>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</si>
  <si>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</si>
  <si>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</si>
  <si>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</si>
  <si>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</si>
  <si>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</si>
  <si>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</si>
  <si>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</si>
  <si>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</si>
  <si>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</si>
  <si>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</si>
  <si>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</si>
  <si>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</si>
  <si>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</si>
  <si>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</si>
  <si>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</si>
  <si>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</si>
  <si>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</si>
  <si>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</si>
  <si>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</si>
  <si>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</si>
  <si>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</si>
  <si>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</si>
  <si>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</si>
  <si>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</si>
  <si>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</si>
  <si>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</si>
  <si>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</si>
  <si>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</si>
  <si>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</si>
  <si>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</si>
  <si>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</si>
  <si>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</si>
  <si>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</si>
  <si>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</si>
  <si>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</si>
  <si>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</si>
  <si>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</si>
  <si>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</si>
  <si>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</si>
  <si>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</si>
  <si>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</si>
  <si>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</si>
  <si>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</si>
  <si>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</si>
  <si>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</si>
  <si>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</si>
  <si>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</si>
  <si>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</si>
  <si>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</si>
  <si>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</si>
  <si>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</si>
  <si>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</si>
  <si>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</si>
  <si>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</si>
  <si>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</si>
  <si>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</si>
  <si>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</si>
  <si>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</si>
  <si>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</si>
  <si>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</si>
  <si>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</si>
  <si>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</si>
  <si>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</si>
  <si>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</si>
  <si>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</si>
  <si>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</si>
  <si>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</si>
  <si>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</si>
  <si>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</si>
  <si>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</si>
  <si>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</si>
  <si>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</si>
  <si>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</si>
  <si>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</si>
  <si>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</si>
  <si>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</si>
  <si>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</si>
  <si>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</si>
  <si>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</si>
  <si>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</si>
  <si>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</si>
  <si>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</si>
  <si>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</si>
  <si>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</si>
  <si>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</si>
  <si>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</si>
  <si>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</si>
  <si>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</si>
  <si>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</si>
  <si>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</si>
  <si>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</si>
  <si>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</si>
  <si>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</si>
  <si>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</si>
  <si>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</si>
  <si>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</si>
  <si>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</si>
  <si>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</si>
  <si>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</si>
  <si>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</si>
  <si>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</si>
  <si>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</si>
  <si>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</si>
  <si>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</si>
  <si>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</si>
  <si>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</si>
  <si>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</si>
  <si>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</si>
  <si>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</si>
  <si>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</si>
  <si>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</si>
  <si>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</si>
  <si>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</si>
  <si>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</si>
  <si>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</si>
  <si>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</si>
  <si>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</si>
  <si>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</si>
  <si>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</si>
  <si>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</si>
  <si>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</si>
  <si>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</si>
  <si>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</si>
  <si>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</si>
  <si>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</si>
  <si>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</si>
  <si>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</si>
  <si>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</si>
  <si>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</si>
  <si>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</si>
  <si>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</si>
  <si>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</si>
  <si>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</si>
  <si>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</si>
  <si>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</si>
  <si>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</si>
  <si>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</si>
  <si>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</si>
  <si>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</si>
  <si>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</si>
  <si>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</si>
  <si>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</si>
  <si>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</si>
  <si>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</si>
  <si>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</si>
  <si>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</si>
  <si>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</si>
  <si>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</si>
  <si>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</si>
  <si>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</si>
  <si>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</si>
  <si>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</si>
  <si>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</si>
  <si>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</si>
  <si>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</si>
  <si>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</si>
  <si>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</si>
  <si>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</si>
  <si>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</si>
  <si>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</si>
  <si>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</si>
  <si>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</si>
  <si>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</si>
  <si>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</si>
  <si>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</si>
  <si>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</si>
  <si>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</si>
  <si>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</si>
  <si>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</si>
  <si>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</si>
  <si>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</si>
  <si>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</si>
  <si>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</si>
  <si>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</si>
  <si>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</si>
  <si>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</si>
  <si>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</si>
  <si>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</si>
  <si>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</si>
  <si>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</si>
  <si>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</si>
  <si>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</si>
  <si>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</si>
  <si>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</si>
  <si>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</si>
  <si>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</si>
  <si>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</si>
  <si>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</si>
  <si>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</si>
  <si>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</si>
  <si>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</si>
  <si>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</si>
  <si>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</si>
  <si>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</si>
  <si>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</si>
  <si>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</si>
  <si>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</si>
  <si>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</si>
  <si>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</si>
  <si>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</si>
  <si>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</si>
  <si>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</si>
  <si>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</si>
  <si>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</si>
  <si>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</si>
  <si>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</si>
  <si>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</si>
  <si>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</si>
  <si>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</si>
  <si>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</si>
  <si>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</si>
  <si>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</si>
  <si>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</si>
  <si>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</si>
  <si>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</si>
  <si>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</si>
  <si>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</si>
  <si>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</si>
  <si>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</si>
  <si>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</si>
  <si>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</si>
  <si>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</si>
  <si>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</si>
  <si>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</si>
  <si>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</si>
  <si>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</si>
  <si>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</si>
  <si>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</si>
  <si>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</si>
  <si>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</si>
  <si>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</si>
  <si>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</si>
  <si>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</si>
  <si>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</si>
  <si>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</si>
  <si>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</si>
  <si>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</si>
  <si>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</si>
  <si>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</si>
  <si>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</si>
  <si>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</si>
  <si>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</si>
  <si>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</si>
  <si>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</si>
  <si>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</si>
  <si>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</si>
  <si>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</si>
  <si>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</si>
  <si>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</si>
  <si>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</si>
  <si>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</si>
  <si>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</si>
  <si>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</si>
  <si>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</si>
  <si>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</si>
  <si>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</si>
  <si>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</si>
  <si>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</si>
  <si>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</si>
  <si>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</si>
  <si>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</si>
  <si>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</si>
  <si>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</si>
  <si>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</si>
  <si>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</si>
  <si>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</si>
  <si>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</si>
  <si>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</si>
  <si>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</si>
  <si>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</si>
  <si>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</si>
  <si>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</si>
  <si>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</si>
  <si>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</si>
  <si>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</si>
  <si>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</si>
  <si>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</si>
  <si>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</si>
  <si>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</si>
  <si>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</si>
  <si>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</si>
  <si>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</si>
  <si>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</si>
  <si>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</si>
  <si>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</si>
  <si>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</si>
  <si>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</si>
  <si>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</si>
  <si>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</si>
  <si>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</si>
  <si>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</si>
  <si>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</si>
  <si>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</si>
  <si>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</si>
  <si>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</si>
  <si>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</si>
  <si>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</si>
  <si>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</si>
  <si>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</si>
  <si>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</si>
  <si>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</si>
  <si>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</si>
  <si>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</si>
  <si>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</si>
  <si>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</si>
  <si>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</si>
  <si>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</si>
  <si>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</si>
  <si>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</si>
  <si>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</si>
  <si>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</si>
  <si>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</si>
  <si>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</si>
  <si>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</si>
  <si>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</si>
  <si>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</si>
  <si>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</si>
  <si>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</si>
  <si>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</si>
  <si>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</si>
  <si>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</si>
  <si>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</si>
  <si>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</si>
  <si>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</si>
  <si>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</si>
  <si>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</si>
  <si>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</si>
  <si>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</si>
  <si>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</si>
  <si>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</si>
  <si>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</si>
  <si>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</si>
  <si>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</si>
  <si>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</si>
  <si>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</si>
  <si>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</si>
  <si>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</si>
  <si>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</si>
  <si>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</si>
  <si>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</si>
  <si>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</si>
  <si>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</si>
  <si>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</si>
  <si>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</si>
  <si>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</si>
  <si>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</si>
  <si>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</si>
  <si>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</si>
  <si>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</si>
  <si>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</si>
  <si>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</si>
  <si>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</si>
  <si>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</si>
  <si>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</si>
  <si>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</si>
  <si>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</si>
  <si>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</si>
  <si>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</si>
  <si>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</si>
  <si>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</si>
  <si>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</si>
  <si>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</si>
  <si>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</si>
  <si>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</si>
  <si>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</si>
  <si>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</si>
  <si>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</si>
  <si>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</si>
  <si>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</si>
  <si>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</si>
  <si>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</si>
  <si>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</si>
  <si>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</si>
  <si>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</si>
  <si>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</si>
  <si>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</si>
  <si>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</si>
  <si>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</si>
  <si>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</si>
  <si>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</si>
  <si>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</si>
  <si>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</si>
  <si>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</si>
  <si>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</si>
  <si>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</si>
  <si>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</si>
  <si>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</si>
  <si>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</si>
  <si>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</si>
  <si>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</si>
  <si>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</si>
  <si>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</si>
  <si>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</si>
  <si>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</si>
  <si>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</si>
  <si>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</si>
  <si>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</si>
  <si>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</si>
  <si>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</si>
  <si>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</si>
  <si>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</si>
  <si>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</si>
  <si>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</si>
  <si>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</si>
  <si>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</si>
  <si>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</si>
  <si>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</si>
  <si>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</si>
  <si>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</si>
  <si>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</si>
  <si>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</si>
  <si>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</si>
  <si>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</si>
  <si>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</si>
  <si>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</si>
  <si>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</si>
  <si>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</si>
  <si>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</si>
  <si>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</si>
  <si>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</si>
  <si>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</si>
  <si>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</si>
  <si>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</si>
  <si>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</si>
  <si>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</si>
  <si>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</si>
  <si>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</si>
  <si>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</si>
  <si>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</si>
  <si>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</si>
  <si>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</si>
  <si>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</si>
  <si>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</si>
  <si>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</si>
  <si>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</si>
  <si>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</si>
  <si>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</si>
  <si>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</si>
  <si>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</si>
  <si>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</si>
  <si>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</si>
  <si>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</si>
  <si>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</si>
  <si>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</si>
  <si>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</si>
  <si>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</si>
  <si>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</si>
  <si>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</si>
  <si>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</si>
  <si>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</si>
  <si>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</si>
  <si>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</si>
  <si>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</si>
  <si>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</si>
  <si>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</si>
  <si>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</si>
  <si>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</si>
  <si>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</si>
  <si>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</si>
  <si>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</si>
  <si>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</si>
  <si>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</si>
  <si>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</si>
  <si>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</si>
  <si>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</si>
  <si>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</si>
  <si>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</si>
  <si>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</si>
  <si>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</si>
  <si>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</si>
  <si>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</si>
  <si>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</si>
  <si>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</si>
  <si>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</si>
  <si>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</si>
  <si>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</si>
  <si>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</si>
  <si>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</si>
  <si>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</si>
  <si>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</si>
  <si>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</si>
  <si>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</si>
  <si>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</si>
  <si>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</si>
  <si>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</si>
  <si>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</si>
  <si>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</si>
  <si>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</si>
  <si>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</si>
  <si>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</si>
  <si>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</si>
  <si>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</si>
  <si>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</si>
  <si>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</si>
  <si>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</si>
  <si>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</si>
  <si>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</si>
  <si>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</si>
  <si>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</si>
  <si>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</si>
  <si>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</si>
  <si>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</si>
  <si>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</si>
  <si>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</si>
  <si>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</si>
  <si>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</si>
  <si>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</si>
  <si>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</si>
  <si>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</si>
  <si>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</si>
  <si>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</si>
  <si>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</si>
  <si>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</si>
  <si>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</si>
  <si>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</si>
  <si>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</si>
  <si>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</si>
  <si>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</si>
  <si>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</si>
  <si>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</si>
  <si>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</si>
  <si>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</si>
  <si>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</si>
  <si>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</si>
  <si>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</si>
  <si>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</si>
  <si>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</si>
  <si>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</si>
  <si>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</si>
  <si>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</si>
  <si>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</si>
  <si>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</si>
  <si>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</si>
  <si>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</si>
  <si>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</si>
  <si>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</si>
  <si>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</si>
  <si>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</si>
  <si>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</si>
  <si>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</si>
  <si>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</si>
  <si>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</si>
  <si>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</si>
  <si>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</si>
  <si>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</si>
  <si>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</si>
  <si>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</si>
  <si>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</si>
  <si>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</si>
  <si>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</si>
  <si>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</si>
  <si>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</si>
  <si>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</si>
  <si>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</si>
  <si>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</si>
  <si>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</si>
  <si>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</si>
  <si>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</si>
  <si>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</si>
  <si>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</si>
  <si>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</si>
  <si>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</si>
  <si>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</si>
  <si>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</si>
  <si>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</si>
  <si>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</si>
  <si>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</si>
  <si>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</si>
  <si>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</si>
  <si>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</si>
  <si>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</si>
  <si>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</si>
  <si>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</si>
  <si>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</si>
  <si>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</si>
  <si>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</si>
  <si>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</si>
  <si>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</si>
  <si>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</si>
  <si>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</si>
  <si>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</si>
  <si>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</si>
  <si>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</si>
  <si>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</si>
  <si>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</si>
  <si>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</si>
  <si>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</si>
  <si>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</si>
  <si>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</si>
  <si>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</si>
  <si>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</si>
  <si>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</si>
  <si>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</si>
  <si>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</si>
  <si>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</si>
  <si>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</si>
  <si>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</si>
  <si>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</si>
  <si>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</si>
  <si>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</si>
  <si>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</si>
  <si>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</si>
  <si>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</si>
  <si>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</si>
  <si>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</si>
  <si>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</si>
  <si>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</si>
  <si>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</si>
  <si>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</si>
  <si>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</si>
  <si>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</si>
  <si>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</si>
  <si>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</si>
  <si>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</si>
  <si>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</si>
  <si>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</si>
  <si>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</si>
  <si>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</si>
  <si>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</si>
  <si>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</si>
  <si>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</si>
  <si>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</si>
  <si>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</si>
  <si>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</si>
  <si>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</si>
  <si>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</si>
  <si>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</si>
  <si>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</si>
  <si>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</si>
  <si>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</si>
  <si>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</si>
  <si>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</si>
  <si>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</si>
  <si>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</si>
  <si>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</si>
  <si>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</si>
  <si>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</si>
  <si>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</si>
  <si>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</si>
  <si>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</si>
  <si>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</si>
  <si>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</si>
  <si>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</si>
  <si>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</si>
  <si>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</si>
  <si>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</si>
  <si>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</si>
  <si>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</si>
  <si>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</si>
  <si>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</si>
  <si>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</si>
  <si>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</si>
  <si>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</si>
  <si>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</si>
  <si>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</si>
  <si>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</si>
  <si>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</si>
  <si>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</si>
  <si>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</si>
  <si>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</si>
  <si>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</si>
  <si>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</si>
  <si>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</si>
  <si>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</si>
  <si>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</si>
  <si>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</si>
  <si>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</si>
  <si>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</si>
  <si>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</si>
  <si>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</si>
  <si>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</si>
  <si>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</si>
  <si>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</si>
  <si>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</si>
  <si>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</si>
  <si>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</si>
  <si>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</si>
  <si>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</si>
  <si>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</si>
  <si>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</si>
  <si>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</si>
  <si>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</si>
  <si>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</si>
  <si>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</si>
  <si>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</si>
  <si>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</si>
  <si>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</si>
  <si>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</si>
  <si>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</si>
  <si>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</si>
  <si>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</si>
  <si>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</si>
  <si>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</si>
  <si>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</si>
  <si>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</si>
  <si>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</si>
  <si>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</si>
  <si>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</si>
  <si>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</si>
  <si>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</si>
  <si>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</si>
  <si>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</si>
  <si>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</si>
  <si>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</si>
  <si>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</si>
  <si>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</si>
  <si>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</si>
  <si>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</si>
  <si>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</si>
  <si>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</si>
  <si>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</si>
  <si>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</si>
  <si>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</si>
  <si>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</si>
  <si>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</si>
  <si>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</si>
  <si>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</si>
  <si>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</si>
  <si>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</si>
  <si>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</si>
  <si>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</si>
  <si>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</si>
  <si>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</si>
  <si>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</si>
  <si>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</si>
  <si>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</si>
  <si>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</si>
  <si>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</si>
  <si>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</si>
  <si>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</si>
  <si>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</si>
  <si>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</si>
  <si>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</si>
  <si>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</si>
  <si>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</si>
  <si>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</si>
  <si>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</si>
  <si>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</si>
  <si>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</si>
  <si>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</si>
  <si>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</si>
  <si>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</si>
  <si>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</si>
  <si>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</si>
  <si>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</si>
  <si>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</si>
  <si>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</si>
  <si>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</si>
  <si>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</si>
  <si>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</si>
  <si>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</si>
  <si>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</si>
  <si>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</si>
  <si>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</si>
  <si>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</si>
  <si>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</si>
  <si>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</si>
  <si>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</si>
  <si>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</si>
  <si>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</si>
  <si>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</si>
  <si>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</si>
  <si>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</si>
  <si>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</si>
  <si>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</si>
  <si>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</si>
  <si>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</si>
  <si>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</si>
  <si>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</si>
  <si>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</si>
  <si>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</si>
  <si>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</si>
  <si>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</si>
  <si>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</si>
  <si>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</si>
  <si>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</si>
  <si>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</si>
  <si>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</si>
  <si>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</si>
  <si>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</si>
  <si>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</si>
  <si>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</si>
  <si>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</si>
  <si>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</si>
  <si>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</si>
  <si>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</si>
  <si>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</si>
  <si>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</si>
  <si>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</si>
  <si>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</si>
  <si>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</si>
  <si>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</si>
  <si>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</si>
  <si>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</si>
  <si>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</si>
  <si>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</si>
  <si>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</si>
  <si>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</si>
  <si>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</si>
  <si>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</si>
  <si>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</si>
  <si>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</si>
  <si>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</si>
  <si>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</si>
  <si>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</si>
  <si>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</si>
  <si>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</si>
  <si>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</si>
  <si>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</si>
  <si>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</si>
  <si>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</si>
  <si>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</si>
  <si>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</si>
  <si>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</si>
  <si>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</si>
  <si>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</si>
  <si>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</si>
  <si>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</si>
  <si>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</si>
  <si>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</si>
  <si>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</si>
  <si>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</si>
  <si>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</si>
  <si>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</si>
  <si>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</si>
  <si>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</si>
  <si>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</si>
  <si>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</si>
  <si>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</si>
  <si>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</si>
  <si>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</si>
  <si>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</si>
  <si>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</si>
  <si>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</si>
  <si>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</si>
  <si>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</si>
  <si>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</si>
  <si>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</si>
  <si>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</si>
  <si>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</si>
  <si>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</si>
  <si>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</si>
  <si>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</si>
  <si>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</si>
  <si>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</si>
  <si>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</si>
  <si>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</si>
  <si>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</si>
  <si>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</si>
  <si>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</si>
  <si>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</si>
  <si>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</si>
  <si>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</si>
  <si>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</si>
  <si>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</si>
  <si>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</si>
  <si>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</si>
  <si>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</si>
  <si>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</si>
  <si>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</si>
  <si>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</si>
  <si>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</si>
  <si>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</si>
  <si>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</si>
  <si>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</si>
  <si>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</si>
  <si>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</si>
  <si>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</si>
  <si>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</si>
  <si>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</si>
  <si>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</si>
  <si>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</si>
  <si>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</si>
  <si>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</si>
  <si>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</si>
  <si>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</si>
  <si>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</si>
  <si>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</si>
  <si>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</si>
  <si>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</si>
  <si>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</si>
  <si>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</si>
  <si>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</si>
  <si>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</si>
  <si>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</si>
  <si>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</si>
  <si>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</si>
  <si>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</si>
  <si>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</si>
  <si>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</si>
  <si>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</si>
  <si>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</si>
  <si>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</si>
  <si>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</si>
  <si>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</si>
  <si>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</si>
  <si>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</si>
  <si>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</si>
  <si>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</si>
  <si>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</si>
  <si>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</si>
  <si>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</si>
  <si>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</si>
  <si>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</si>
  <si>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</si>
  <si>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</si>
  <si>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</si>
  <si>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</si>
  <si>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</si>
  <si>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</si>
  <si>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</si>
  <si>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</si>
  <si>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</si>
  <si>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</si>
  <si>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</si>
  <si>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</si>
  <si>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</si>
  <si>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</si>
  <si>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</si>
  <si>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</si>
  <si>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</si>
  <si>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</si>
  <si>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</si>
  <si>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</si>
  <si>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</si>
  <si>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</si>
  <si>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</si>
  <si>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</si>
  <si>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</si>
  <si>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</si>
  <si>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</si>
  <si>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</si>
  <si>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</si>
  <si>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</si>
  <si>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</si>
  <si>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</si>
  <si>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</si>
  <si>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</si>
  <si>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</si>
  <si>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</si>
  <si>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</si>
  <si>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</si>
  <si>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</si>
  <si>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</si>
  <si>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</si>
  <si>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</si>
  <si>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</si>
  <si>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</si>
  <si>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</si>
  <si>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</si>
  <si>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</si>
  <si>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</si>
  <si>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</si>
  <si>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</si>
  <si>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</si>
  <si>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</si>
  <si>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</si>
  <si>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</si>
  <si>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</si>
  <si>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</si>
  <si>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</si>
  <si>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</si>
  <si>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</si>
  <si>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</si>
  <si>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</si>
  <si>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</si>
  <si>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</si>
  <si>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</si>
  <si>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</si>
  <si>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</si>
  <si>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</si>
  <si>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</si>
  <si>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</si>
  <si>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</si>
  <si>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</si>
  <si>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</si>
  <si>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</si>
  <si>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</si>
  <si>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</si>
  <si>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</si>
  <si>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</si>
  <si>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</si>
  <si>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</si>
  <si>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</si>
  <si>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</si>
  <si>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</si>
  <si>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</si>
  <si>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</si>
  <si>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</si>
  <si>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</si>
  <si>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</si>
  <si>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</si>
  <si>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</si>
  <si>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</si>
  <si>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</si>
  <si>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</si>
  <si>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</si>
  <si>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</si>
  <si>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</si>
  <si>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</si>
  <si>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</si>
  <si>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</si>
  <si>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</si>
  <si>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</si>
  <si>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</si>
  <si>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</si>
  <si>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</si>
  <si>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</si>
  <si>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</si>
  <si>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</si>
  <si>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</si>
  <si>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</si>
  <si>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</si>
  <si>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</si>
  <si>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</si>
  <si>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</si>
  <si>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</si>
  <si>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</si>
  <si>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</si>
  <si>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</si>
  <si>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</si>
  <si>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</si>
  <si>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</si>
  <si>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</si>
  <si>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</si>
  <si>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</si>
  <si>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</si>
  <si>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</si>
  <si>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</si>
  <si>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</si>
  <si>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</si>
  <si>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</si>
  <si>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</si>
  <si>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</si>
  <si>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</si>
  <si>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</si>
  <si>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</si>
  <si>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</si>
  <si>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</si>
  <si>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</si>
  <si>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</si>
  <si>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</si>
  <si>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</si>
  <si>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</si>
  <si>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</si>
  <si>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</si>
  <si>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</si>
  <si>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</si>
  <si>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</si>
  <si>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</si>
  <si>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</si>
  <si>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</si>
  <si>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</si>
  <si>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</si>
  <si>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</si>
  <si>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</si>
  <si>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</si>
  <si>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</si>
  <si>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</si>
  <si>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</si>
  <si>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</si>
  <si>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</si>
  <si>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</si>
  <si>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</si>
  <si>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</si>
  <si>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</si>
  <si>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</si>
  <si>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</si>
  <si>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</si>
  <si>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</si>
  <si>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</si>
  <si>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</si>
  <si>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</si>
  <si>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</si>
  <si>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</si>
  <si>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</si>
  <si>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</si>
  <si>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</si>
  <si>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</si>
  <si>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</si>
  <si>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</si>
  <si>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</si>
  <si>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</si>
  <si>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</si>
  <si>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</si>
  <si>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</si>
  <si>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</si>
  <si>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</si>
  <si>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</si>
  <si>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</si>
  <si>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</si>
  <si>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</si>
  <si>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</si>
  <si>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</si>
  <si>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</si>
  <si>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</si>
  <si>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</si>
  <si>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</si>
  <si>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</si>
  <si>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</si>
  <si>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</si>
  <si>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</si>
  <si>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</si>
  <si>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</si>
  <si>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</si>
  <si>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</si>
  <si>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</si>
  <si>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</si>
  <si>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</si>
  <si>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</si>
  <si>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</si>
  <si>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</si>
  <si>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</si>
  <si>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</si>
  <si>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</si>
  <si>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</si>
  <si>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</si>
  <si>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</si>
  <si>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</si>
  <si>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</si>
  <si>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</si>
  <si>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</si>
  <si>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</si>
  <si>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</si>
  <si>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</si>
  <si>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</si>
  <si>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</si>
  <si>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</si>
  <si>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</si>
  <si>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</si>
  <si>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</si>
  <si>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</si>
  <si>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</si>
  <si>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</si>
  <si>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</si>
  <si>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</si>
  <si>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</si>
  <si>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</si>
  <si>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</si>
  <si>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</si>
  <si>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</si>
  <si>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</si>
  <si>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</si>
  <si>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</si>
  <si>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</si>
  <si>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</si>
  <si>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</si>
  <si>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</si>
  <si>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</si>
  <si>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</si>
  <si>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</si>
  <si>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</si>
  <si>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</si>
  <si>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</si>
  <si>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</si>
  <si>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</si>
  <si>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</si>
  <si>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</si>
  <si>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</si>
  <si>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</si>
  <si>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</si>
  <si>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</si>
  <si>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</si>
  <si>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</si>
  <si>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</si>
  <si>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</si>
  <si>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</si>
  <si>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</si>
  <si>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</si>
  <si>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</si>
  <si>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</si>
  <si>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</si>
  <si>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</si>
  <si>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</si>
  <si>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</si>
  <si>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</si>
  <si>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</si>
  <si>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</si>
  <si>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</si>
  <si>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</si>
  <si>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</si>
  <si>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</si>
  <si>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</si>
  <si>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</si>
  <si>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</si>
  <si>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</si>
  <si>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</si>
  <si>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</si>
  <si>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</si>
  <si>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</si>
  <si>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</si>
  <si>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</si>
  <si>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</si>
  <si>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</si>
  <si>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</si>
  <si>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</si>
  <si>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</si>
  <si>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</si>
  <si>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</si>
  <si>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</si>
  <si>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</si>
  <si>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</si>
  <si>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</si>
  <si>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</si>
  <si>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</si>
  <si>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</si>
  <si>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</si>
  <si>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</si>
  <si>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</si>
  <si>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</si>
  <si>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</si>
  <si>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</si>
  <si>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</si>
  <si>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</si>
  <si>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</si>
  <si>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</si>
  <si>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</si>
  <si>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</si>
  <si>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</si>
  <si>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</si>
  <si>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</si>
  <si>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</si>
  <si>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</si>
  <si>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</si>
  <si>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</si>
  <si>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</si>
  <si>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</si>
  <si>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</si>
  <si>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</si>
  <si>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</si>
  <si>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</si>
  <si>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</si>
  <si>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</si>
  <si>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</si>
  <si>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</si>
  <si>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</si>
  <si>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</si>
  <si>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</si>
  <si>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</si>
  <si>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</si>
  <si>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</si>
  <si>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</si>
  <si>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</si>
  <si>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</si>
  <si>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</si>
  <si>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</si>
  <si>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</si>
  <si>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</si>
  <si>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</si>
  <si>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</si>
  <si>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</si>
  <si>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</si>
  <si>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</si>
  <si>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</si>
  <si>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</si>
  <si>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</si>
  <si>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</si>
  <si>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</si>
  <si>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</si>
  <si>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</si>
  <si>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</si>
  <si>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</si>
  <si>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</si>
  <si>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</si>
  <si>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</si>
  <si>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</si>
  <si>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</si>
  <si>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</si>
  <si>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</si>
  <si>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</si>
  <si>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</si>
  <si>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</si>
  <si>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</si>
  <si>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</si>
  <si>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</si>
  <si>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</si>
  <si>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</si>
  <si>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</si>
  <si>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</si>
  <si>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</si>
  <si>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</si>
  <si>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</si>
  <si>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</si>
  <si>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</si>
  <si>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</si>
  <si>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</si>
  <si>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</si>
  <si>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</si>
  <si>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</si>
  <si>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</si>
  <si>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</si>
  <si>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</si>
  <si>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</si>
  <si>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</si>
  <si>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</si>
  <si>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</si>
  <si>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</si>
  <si>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</si>
  <si>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</si>
  <si>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</si>
  <si>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</si>
  <si>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</si>
  <si>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</si>
  <si>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</si>
  <si>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</si>
  <si>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</si>
  <si>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</si>
  <si>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</si>
  <si>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</si>
  <si>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</si>
  <si>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</si>
  <si>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</si>
  <si>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</si>
  <si>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</si>
  <si>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</si>
  <si>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</si>
  <si>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</si>
  <si>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</si>
  <si>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</si>
  <si>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</si>
  <si>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</si>
  <si>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</si>
  <si>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</si>
  <si>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</si>
  <si>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</si>
  <si>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</si>
  <si>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</si>
  <si>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</si>
  <si>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</si>
  <si>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</si>
  <si>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</si>
  <si>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</si>
  <si>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</si>
  <si>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</si>
  <si>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</si>
  <si>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</si>
  <si>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</si>
  <si>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</si>
  <si>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</si>
  <si>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</si>
  <si>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</si>
  <si>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</si>
  <si>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</si>
  <si>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</si>
  <si>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</si>
  <si>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</si>
  <si>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</si>
  <si>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</si>
  <si>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</si>
  <si>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</si>
  <si>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</si>
  <si>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</si>
  <si>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</si>
  <si>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</si>
  <si>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</si>
  <si>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</si>
  <si>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</si>
  <si>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</si>
  <si>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</si>
  <si>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</si>
  <si>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</si>
  <si>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</si>
  <si>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</si>
  <si>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</si>
  <si>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</si>
  <si>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</si>
  <si>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</si>
  <si>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</si>
  <si>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</si>
  <si>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</si>
  <si>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</si>
  <si>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</si>
  <si>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</si>
  <si>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</si>
  <si>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</si>
  <si>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</si>
  <si>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</si>
  <si>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</si>
  <si>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</si>
  <si>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</si>
  <si>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</si>
  <si>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</si>
  <si>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</si>
  <si>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</si>
  <si>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</si>
  <si>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</si>
  <si>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</si>
  <si>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</si>
  <si>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</si>
  <si>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</si>
  <si>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</si>
  <si>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</si>
  <si>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</si>
  <si>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</si>
  <si>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</si>
  <si>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</si>
  <si>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</si>
  <si>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</si>
  <si>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</si>
  <si>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</si>
  <si>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</si>
  <si>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</si>
  <si>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</si>
  <si>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</si>
  <si>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</si>
  <si>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</si>
  <si>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</si>
  <si>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</si>
  <si>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</si>
  <si>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</si>
  <si>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</si>
  <si>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</si>
  <si>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</si>
  <si>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</si>
  <si>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</si>
  <si>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</si>
  <si>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</si>
  <si>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</si>
  <si>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</si>
  <si>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</si>
  <si>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</si>
  <si>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</si>
  <si>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</si>
  <si>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</si>
  <si>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</si>
  <si>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</si>
  <si>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</si>
  <si>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</si>
  <si>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</si>
  <si>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</si>
  <si>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</si>
  <si>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</si>
  <si>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</si>
  <si>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</si>
  <si>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</si>
  <si>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</si>
  <si>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</si>
  <si>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</si>
  <si>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</si>
  <si>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</si>
  <si>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</si>
  <si>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</si>
  <si>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</si>
  <si>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</si>
  <si>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</si>
  <si>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</si>
  <si>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</si>
  <si>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</si>
  <si>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</si>
  <si>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</si>
  <si>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</si>
  <si>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</si>
  <si>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</si>
  <si>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</si>
  <si>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</si>
  <si>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</si>
  <si>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</si>
  <si>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</si>
  <si>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</si>
  <si>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</si>
  <si>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</si>
  <si>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</si>
  <si>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</si>
  <si>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</si>
  <si>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</si>
  <si>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</si>
  <si>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</si>
  <si>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</si>
  <si>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</si>
  <si>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</si>
  <si>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</si>
  <si>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</si>
  <si>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</si>
  <si>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</si>
  <si>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</si>
  <si>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</si>
  <si>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</si>
  <si>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</si>
  <si>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</si>
  <si>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</si>
  <si>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</si>
  <si>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</si>
  <si>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</si>
  <si>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</si>
  <si>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</si>
  <si>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</si>
  <si>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</si>
  <si>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</si>
  <si>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</si>
  <si>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</si>
  <si>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</si>
  <si>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</si>
  <si>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</si>
  <si>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</si>
  <si>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</si>
  <si>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</si>
  <si>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</si>
  <si>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</si>
  <si>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</si>
  <si>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</si>
  <si>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</si>
  <si>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</si>
  <si>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</si>
  <si>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</si>
  <si>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</si>
  <si>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</si>
  <si>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</si>
  <si>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</si>
  <si>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</si>
  <si>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</si>
  <si>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</si>
  <si>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</si>
  <si>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</si>
  <si>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</si>
  <si>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</si>
  <si>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</si>
  <si>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</si>
  <si>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</si>
  <si>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</si>
  <si>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</si>
  <si>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</si>
  <si>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</si>
  <si>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</si>
  <si>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</si>
  <si>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</si>
  <si>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</si>
  <si>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</si>
  <si>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</si>
  <si>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</si>
  <si>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</si>
  <si>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</si>
  <si>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</si>
  <si>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</si>
  <si>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</si>
  <si>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</si>
  <si>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</si>
  <si>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</si>
  <si>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</si>
  <si>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</si>
  <si>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</si>
  <si>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</si>
  <si>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</si>
  <si>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</si>
  <si>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</si>
  <si>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</si>
  <si>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</si>
  <si>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</si>
  <si>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</si>
  <si>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</si>
  <si>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</si>
  <si>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</si>
  <si>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</si>
  <si>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</si>
  <si>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</si>
  <si>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</si>
  <si>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</si>
  <si>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</si>
  <si>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</si>
  <si>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</si>
  <si>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</si>
  <si>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</si>
  <si>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</si>
  <si>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</si>
  <si>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</si>
  <si>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</si>
  <si>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</si>
  <si>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</si>
  <si>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</si>
  <si>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</si>
  <si>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</si>
  <si>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</si>
  <si>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</si>
  <si>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</si>
  <si>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</si>
  <si>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</si>
  <si>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</si>
  <si>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</si>
  <si>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</si>
  <si>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</si>
  <si>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</si>
  <si>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</si>
  <si>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</si>
  <si>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</si>
  <si>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</si>
  <si>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</si>
  <si>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</si>
  <si>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</si>
  <si>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</si>
  <si>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</si>
  <si>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</si>
  <si>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</si>
  <si>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</si>
  <si>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</si>
  <si>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</si>
  <si>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</si>
  <si>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</si>
  <si>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</si>
  <si>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</si>
  <si>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</si>
  <si>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</si>
  <si>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</si>
  <si>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</si>
  <si>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</si>
  <si>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</si>
  <si>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</si>
  <si>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</si>
  <si>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</si>
  <si>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</si>
  <si>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</si>
  <si>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</si>
  <si>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</si>
  <si>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</si>
  <si>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</si>
  <si>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</si>
  <si>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</si>
  <si>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</si>
  <si>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</si>
  <si>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</si>
  <si>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</si>
  <si>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</si>
  <si>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</si>
  <si>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</si>
  <si>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</si>
  <si>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</si>
  <si>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</si>
  <si>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</si>
  <si>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</si>
  <si>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</si>
  <si>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</si>
  <si>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</si>
  <si>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</si>
  <si>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</si>
  <si>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</si>
  <si>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</si>
  <si>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</si>
  <si>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</si>
  <si>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</si>
  <si>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</si>
  <si>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</si>
  <si>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</si>
  <si>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</si>
  <si>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</si>
  <si>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</si>
  <si>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</si>
  <si>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</si>
  <si>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</si>
  <si>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</si>
  <si>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</si>
  <si>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</si>
  <si>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</si>
  <si>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</si>
  <si>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</si>
  <si>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</si>
  <si>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</si>
  <si>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</si>
  <si>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</si>
  <si>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</si>
  <si>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</si>
  <si>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</si>
  <si>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</si>
  <si>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</si>
  <si>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</si>
  <si>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</si>
  <si>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</si>
  <si>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</si>
  <si>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</si>
  <si>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</si>
  <si>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</si>
  <si>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</si>
  <si>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</si>
  <si>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</si>
  <si>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</si>
  <si>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</si>
  <si>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</si>
  <si>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</si>
  <si>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</si>
  <si>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</si>
  <si>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</si>
  <si>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</si>
  <si>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</si>
  <si>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</si>
  <si>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</si>
  <si>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</si>
  <si>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</si>
  <si>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</si>
  <si>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</si>
  <si>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</si>
  <si>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</si>
  <si>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</si>
  <si>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</si>
  <si>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</si>
  <si>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</si>
  <si>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</si>
  <si>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</si>
  <si>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</si>
  <si>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</si>
  <si>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</si>
  <si>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</si>
  <si>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</si>
  <si>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</si>
  <si>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</si>
  <si>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</si>
  <si>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</si>
  <si>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</si>
  <si>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</si>
  <si>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</si>
  <si>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</si>
  <si>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</si>
  <si>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</si>
  <si>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</si>
  <si>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</si>
  <si>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</si>
  <si>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</si>
  <si>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</si>
  <si>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</si>
  <si>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</si>
  <si>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</si>
  <si>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</si>
  <si>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</si>
  <si>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</si>
  <si>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</si>
  <si>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</si>
  <si>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</si>
  <si>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</si>
  <si>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</si>
  <si>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</si>
  <si>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</si>
  <si>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</si>
  <si>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</si>
  <si>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</si>
  <si>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</si>
  <si>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</si>
  <si>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</si>
  <si>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</si>
  <si>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</si>
  <si>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</si>
  <si>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</si>
  <si>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</si>
  <si>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</si>
  <si>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</si>
  <si>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</si>
  <si>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</si>
  <si>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</si>
  <si>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</si>
  <si>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</si>
  <si>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</si>
  <si>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</si>
  <si>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</si>
  <si>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</si>
  <si>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</si>
  <si>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</si>
  <si>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</si>
  <si>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</si>
  <si>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</si>
  <si>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</si>
  <si>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</si>
  <si>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</si>
  <si>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</si>
  <si>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</si>
  <si>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</si>
  <si>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</si>
  <si>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</si>
  <si>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</si>
  <si>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</si>
  <si>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</si>
  <si>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</si>
  <si>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</si>
  <si>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</si>
  <si>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</si>
  <si>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</si>
  <si>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</si>
  <si>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</si>
  <si>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</si>
  <si>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</si>
  <si>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</si>
  <si>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</si>
  <si>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</si>
  <si>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</si>
  <si>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</si>
  <si>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</si>
  <si>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</si>
  <si>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</si>
  <si>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</si>
  <si>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</si>
  <si>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</si>
  <si>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</si>
  <si>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</si>
  <si>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</si>
  <si>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</si>
  <si>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</si>
  <si>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</si>
  <si>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</si>
  <si>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</si>
  <si>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</si>
  <si>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</si>
  <si>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</si>
  <si>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</si>
  <si>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</si>
  <si>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</si>
  <si>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</si>
  <si>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</si>
  <si>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</si>
  <si>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</si>
  <si>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</si>
  <si>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</si>
  <si>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</si>
  <si>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</si>
  <si>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</si>
  <si>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</si>
  <si>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</si>
  <si>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</si>
  <si>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</si>
  <si>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</si>
  <si>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</si>
  <si>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</si>
  <si>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</si>
  <si>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</si>
  <si>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</si>
  <si>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</si>
  <si>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</si>
  <si>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</si>
  <si>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</si>
  <si>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</si>
  <si>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</si>
  <si>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</si>
  <si>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</si>
  <si>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</si>
  <si>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</si>
  <si>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</si>
  <si>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</si>
  <si>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</si>
  <si>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</si>
  <si>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</si>
  <si>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</si>
  <si>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</si>
  <si>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</si>
  <si>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</si>
  <si>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</si>
  <si>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</si>
  <si>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</si>
  <si>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</si>
  <si>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</si>
  <si>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</si>
  <si>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</si>
  <si>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</si>
  <si>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</si>
  <si>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</si>
  <si>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</si>
  <si>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</si>
  <si>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</si>
  <si>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</si>
  <si>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</si>
  <si>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</si>
  <si>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</si>
  <si>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</si>
  <si>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</si>
  <si>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</si>
  <si>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</si>
  <si>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</si>
  <si>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</si>
  <si>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</si>
  <si>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</si>
  <si>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</si>
  <si>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</si>
  <si>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</si>
  <si>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</si>
  <si>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</si>
  <si>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</si>
  <si>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</si>
  <si>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</si>
  <si>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</si>
  <si>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</si>
  <si>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</si>
  <si>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</si>
  <si>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</si>
  <si>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</si>
  <si>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</si>
  <si>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</si>
  <si>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</si>
  <si>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</si>
  <si>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</si>
  <si>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</si>
  <si>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</si>
  <si>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</si>
  <si>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</si>
  <si>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</si>
  <si>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</si>
  <si>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</si>
  <si>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</si>
  <si>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</si>
  <si>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</si>
  <si>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</si>
  <si>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</si>
  <si>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</si>
  <si>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</si>
  <si>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</si>
  <si>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</si>
  <si>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</si>
  <si>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</si>
  <si>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</si>
  <si>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</si>
  <si>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</si>
  <si>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</si>
  <si>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</si>
  <si>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</si>
  <si>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</si>
  <si>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</si>
  <si>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</si>
  <si>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</si>
  <si>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</si>
  <si>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</si>
  <si>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</si>
  <si>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</si>
  <si>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</si>
  <si>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</si>
  <si>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</si>
  <si>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</si>
  <si>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</si>
  <si>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</si>
  <si>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</si>
  <si>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</si>
  <si>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</si>
  <si>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</si>
  <si>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</si>
  <si>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</si>
  <si>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</si>
  <si>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</si>
  <si>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</si>
  <si>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</si>
  <si>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</si>
  <si>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</si>
  <si>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</si>
  <si>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</si>
  <si>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</si>
  <si>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</si>
  <si>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</si>
  <si>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</si>
  <si>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</si>
  <si>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</si>
  <si>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</si>
  <si>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</si>
  <si>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</si>
  <si>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</si>
  <si>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</si>
  <si>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</si>
  <si>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</si>
  <si>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</si>
  <si>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</si>
  <si>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</si>
  <si>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</si>
  <si>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</si>
  <si>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</si>
  <si>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</si>
  <si>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</si>
  <si>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</si>
  <si>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</si>
  <si>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</si>
  <si>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</si>
  <si>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</si>
  <si>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</si>
  <si>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</si>
  <si>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</si>
  <si>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</si>
  <si>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</si>
  <si>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</si>
  <si>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</si>
  <si>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</si>
  <si>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</si>
  <si>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</si>
  <si>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</si>
  <si>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</si>
  <si>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</si>
  <si>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</si>
  <si>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</si>
  <si>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</si>
  <si>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</si>
  <si>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</si>
  <si>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</si>
  <si>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</si>
  <si>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</si>
  <si>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</si>
  <si>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</si>
  <si>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</si>
  <si>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</si>
  <si>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</si>
  <si>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</si>
  <si>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</si>
  <si>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</si>
  <si>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</si>
  <si>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</si>
  <si>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</si>
  <si>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</si>
  <si>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</si>
  <si>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</si>
  <si>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</si>
  <si>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</si>
  <si>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</si>
  <si>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</si>
  <si>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</si>
  <si>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</si>
  <si>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</si>
  <si>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</si>
  <si>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</si>
  <si>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</si>
  <si>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</si>
  <si>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</si>
  <si>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</si>
  <si>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</si>
  <si>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</si>
  <si>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</si>
  <si>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</si>
  <si>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</si>
  <si>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</si>
  <si>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</si>
  <si>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</si>
  <si>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</si>
  <si>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</si>
  <si>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</si>
  <si>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</si>
  <si>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</si>
  <si>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</si>
  <si>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</si>
  <si>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</si>
  <si>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</si>
  <si>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</si>
  <si>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</si>
  <si>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</si>
  <si>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</si>
  <si>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</si>
  <si>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</si>
  <si>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</si>
  <si>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</si>
  <si>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</si>
  <si>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</si>
  <si>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</si>
  <si>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</si>
  <si>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</si>
  <si>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</si>
  <si>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</si>
  <si>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</si>
  <si>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</si>
  <si>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</si>
  <si>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</si>
  <si>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</si>
  <si>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</si>
  <si>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</si>
  <si>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</si>
  <si>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</si>
  <si>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</si>
  <si>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</si>
  <si>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</si>
  <si>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</si>
  <si>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</si>
  <si>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</si>
  <si>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</si>
  <si>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</si>
  <si>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</si>
  <si>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</si>
  <si>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</si>
  <si>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</si>
  <si>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</si>
  <si>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</si>
  <si>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</si>
  <si>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</si>
  <si>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</si>
  <si>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</si>
  <si>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</si>
  <si>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</si>
  <si>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</si>
  <si>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</si>
  <si>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</si>
  <si>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</si>
  <si>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</si>
  <si>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</si>
  <si>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</si>
  <si>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</si>
  <si>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</si>
  <si>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</si>
  <si>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</si>
  <si>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</si>
  <si>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</si>
  <si>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</si>
  <si>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</si>
  <si>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</si>
  <si>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</si>
  <si>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</si>
  <si>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</si>
  <si>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</si>
  <si>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</si>
  <si>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</si>
  <si>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</si>
  <si>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</si>
  <si>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</si>
  <si>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</si>
  <si>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</si>
  <si>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</si>
  <si>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</si>
  <si>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</si>
  <si>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</si>
  <si>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</si>
  <si>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</si>
  <si>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</si>
  <si>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</si>
  <si>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</si>
  <si>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</si>
  <si>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</si>
  <si>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</si>
  <si>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</si>
  <si>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</si>
  <si>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</si>
  <si>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</si>
  <si>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</si>
  <si>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</si>
  <si>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</si>
  <si>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</si>
  <si>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</si>
  <si>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</si>
  <si>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</si>
  <si>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</si>
  <si>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</si>
  <si>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</si>
  <si>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</si>
  <si>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</si>
  <si>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</si>
  <si>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</si>
  <si>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</si>
  <si>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</si>
  <si>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</si>
  <si>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</si>
  <si>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</si>
  <si>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</si>
  <si>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</si>
  <si>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</si>
  <si>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</si>
  <si>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</si>
  <si>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</si>
  <si>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</si>
  <si>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</si>
  <si>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</si>
  <si>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</si>
  <si>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</si>
  <si>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</si>
  <si>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</si>
  <si>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</si>
  <si>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</si>
  <si>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</si>
  <si>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</si>
  <si>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</si>
  <si>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</si>
  <si>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</si>
  <si>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</si>
  <si>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</si>
  <si>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</si>
  <si>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</si>
  <si>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</si>
  <si>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</si>
  <si>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</si>
  <si>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</si>
  <si>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</si>
  <si>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</si>
  <si>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</si>
  <si>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</si>
  <si>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</si>
  <si>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</si>
  <si>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</si>
  <si>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</si>
  <si>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</si>
  <si>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</si>
  <si>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</si>
  <si>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</si>
  <si>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</si>
  <si>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</si>
  <si>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</si>
  <si>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</si>
  <si>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</si>
  <si>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</si>
  <si>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</si>
  <si>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</si>
  <si>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</si>
  <si>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</si>
  <si>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</si>
  <si>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</si>
  <si>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</si>
  <si>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</si>
  <si>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</si>
  <si>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</si>
  <si>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</si>
  <si>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</si>
  <si>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</si>
  <si>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</si>
  <si>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</si>
  <si>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</si>
  <si>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</si>
  <si>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</si>
  <si>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</si>
  <si>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</si>
  <si>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</si>
  <si>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</si>
  <si>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</si>
  <si>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</si>
  <si>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</si>
  <si>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</si>
  <si>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</si>
  <si>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</si>
  <si>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</si>
  <si>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</si>
  <si>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</si>
  <si>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</si>
  <si>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</si>
  <si>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</si>
  <si>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</si>
  <si>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</si>
  <si>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</si>
  <si>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</si>
  <si>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</si>
  <si>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</si>
  <si>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</si>
  <si>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</si>
  <si>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</si>
  <si>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</si>
  <si>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</si>
  <si>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</si>
  <si>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</si>
  <si>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</si>
  <si>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</si>
  <si>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</si>
  <si>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</si>
  <si>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</si>
  <si>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</si>
  <si>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</si>
  <si>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</si>
  <si>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</si>
  <si>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</si>
  <si>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</si>
  <si>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</si>
  <si>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</si>
  <si>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</si>
  <si>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</si>
  <si>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</si>
  <si>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</si>
  <si>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</si>
  <si>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</si>
  <si>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</si>
  <si>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</si>
  <si>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</si>
  <si>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</si>
  <si>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</si>
  <si>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</si>
  <si>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</si>
  <si>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</si>
  <si>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</si>
  <si>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</si>
  <si>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</si>
  <si>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</si>
  <si>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</si>
  <si>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</si>
  <si>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</si>
  <si>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</si>
  <si>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</si>
  <si>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</si>
  <si>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</si>
  <si>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</si>
  <si>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</si>
  <si>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</si>
  <si>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</si>
  <si>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</si>
  <si>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</si>
  <si>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</si>
  <si>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</si>
  <si>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</si>
  <si>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</si>
  <si>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</si>
  <si>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</si>
  <si>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</si>
  <si>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</si>
  <si>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</si>
  <si>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</si>
  <si>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</si>
  <si>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</si>
  <si>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</si>
  <si>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</si>
  <si>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</si>
  <si>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</si>
  <si>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</si>
  <si>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</si>
  <si>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</si>
  <si>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</si>
  <si>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</si>
  <si>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</si>
  <si>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</si>
  <si>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</si>
  <si>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</si>
  <si>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</si>
  <si>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</si>
  <si>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</si>
  <si>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</si>
  <si>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</si>
  <si>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</si>
  <si>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</si>
  <si>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</si>
  <si>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</si>
  <si>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</si>
  <si>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</si>
  <si>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</si>
  <si>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</si>
  <si>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</si>
  <si>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</si>
  <si>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</si>
  <si>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</si>
  <si>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</si>
  <si>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</si>
  <si>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</si>
  <si>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</si>
  <si>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</si>
  <si>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</si>
  <si>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</si>
  <si>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</si>
  <si>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</si>
  <si>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</si>
  <si>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</si>
  <si>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</si>
  <si>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</si>
  <si>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</si>
  <si>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</si>
  <si>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</si>
  <si>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</si>
  <si>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</si>
  <si>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</si>
  <si>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</si>
  <si>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</si>
  <si>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</si>
  <si>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</si>
  <si>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</si>
  <si>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</si>
  <si>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</si>
  <si>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</si>
  <si>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</si>
  <si>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</si>
  <si>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</si>
  <si>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</si>
  <si>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</si>
  <si>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</si>
  <si>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</si>
  <si>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</si>
  <si>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</si>
  <si>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</si>
  <si>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</si>
  <si>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</si>
  <si>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</si>
  <si>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</si>
  <si>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</si>
  <si>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</si>
  <si>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</si>
  <si>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</si>
  <si>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</si>
  <si>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</si>
  <si>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</si>
  <si>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</si>
  <si>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</si>
  <si>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</si>
  <si>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</si>
  <si>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</si>
  <si>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</si>
  <si>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</si>
  <si>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</si>
  <si>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</si>
  <si>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</si>
  <si>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</si>
  <si>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</si>
  <si>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</si>
  <si>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</si>
  <si>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</si>
  <si>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</si>
  <si>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</si>
  <si>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</si>
  <si>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</si>
  <si>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</si>
  <si>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</si>
  <si>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</si>
  <si>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</si>
  <si>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</si>
  <si>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</si>
  <si>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</si>
  <si>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</si>
  <si>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</si>
  <si>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</si>
  <si>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</si>
  <si>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</si>
  <si>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</si>
  <si>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</si>
  <si>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</si>
  <si>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</si>
  <si>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</si>
  <si>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</si>
  <si>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</si>
  <si>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</si>
  <si>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</si>
  <si>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</si>
  <si>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</si>
  <si>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</si>
  <si>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</si>
  <si>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</si>
  <si>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</si>
  <si>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</si>
  <si>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</si>
  <si>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</si>
  <si>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</si>
  <si>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</si>
  <si>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</si>
  <si>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</si>
  <si>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</si>
  <si>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</si>
  <si>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</si>
  <si>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</si>
  <si>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</si>
  <si>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</si>
  <si>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</si>
  <si>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</si>
  <si>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</si>
  <si>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</si>
  <si>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</si>
  <si>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</si>
  <si>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</si>
  <si>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</si>
  <si>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</si>
  <si>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</si>
  <si>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</si>
  <si>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</si>
  <si>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</si>
  <si>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</si>
  <si>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</si>
  <si>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</si>
  <si>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</si>
  <si>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</si>
  <si>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</si>
  <si>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</si>
  <si>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</si>
  <si>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</si>
  <si>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</si>
  <si>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</si>
  <si>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</si>
  <si>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</si>
  <si>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</si>
  <si>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</si>
  <si>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</si>
  <si>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</si>
  <si>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</si>
  <si>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</si>
  <si>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</si>
  <si>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</si>
  <si>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</si>
  <si>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</si>
  <si>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</si>
  <si>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</si>
  <si>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</si>
  <si>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</si>
  <si>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</si>
  <si>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</si>
  <si>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</si>
  <si>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</si>
  <si>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</si>
  <si>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</si>
  <si>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</si>
  <si>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</si>
  <si>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</si>
  <si>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</si>
  <si>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</si>
  <si>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</si>
  <si>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</si>
  <si>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</si>
  <si>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</si>
  <si>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</si>
  <si>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</si>
  <si>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</si>
  <si>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</si>
  <si>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</si>
  <si>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</si>
  <si>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</si>
  <si>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</si>
  <si>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</si>
  <si>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</si>
  <si>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</si>
  <si>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</si>
  <si>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</si>
  <si>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</si>
  <si>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</si>
  <si>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</si>
  <si>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</si>
  <si>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</si>
  <si>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</si>
  <si>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</si>
  <si>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</si>
  <si>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</si>
  <si>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</si>
  <si>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</si>
  <si>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</si>
  <si>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</si>
  <si>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</si>
  <si>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</si>
  <si>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</si>
  <si>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</si>
  <si>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</si>
  <si>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</si>
  <si>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</si>
  <si>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</si>
  <si>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</si>
  <si>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</si>
  <si>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</si>
  <si>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</si>
  <si>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</si>
  <si>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</si>
  <si>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</si>
  <si>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</si>
  <si>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</si>
  <si>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</si>
  <si>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</si>
  <si>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</si>
  <si>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</si>
  <si>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</si>
  <si>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</si>
  <si>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</si>
  <si>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</si>
  <si>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</si>
  <si>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</si>
  <si>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</si>
  <si>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</si>
  <si>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</si>
  <si>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</si>
  <si>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</si>
  <si>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</si>
  <si>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</si>
  <si>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</si>
  <si>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</si>
  <si>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</si>
  <si>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</si>
  <si>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</si>
  <si>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</si>
  <si>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</si>
  <si>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</si>
  <si>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</si>
  <si>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</si>
  <si>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</si>
  <si>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</si>
  <si>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</si>
  <si>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</si>
  <si>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</si>
  <si>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</si>
  <si>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</si>
  <si>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</si>
  <si>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</si>
  <si>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</si>
  <si>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</si>
  <si>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</si>
  <si>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</si>
  <si>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</si>
  <si>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</si>
  <si>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</si>
  <si>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</si>
  <si>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</si>
  <si>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</si>
  <si>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</si>
  <si>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</si>
  <si>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</si>
  <si>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</si>
  <si>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</si>
  <si>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</si>
  <si>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</si>
  <si>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</si>
  <si>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</si>
  <si>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</si>
  <si>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</si>
  <si>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</si>
  <si>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</si>
  <si>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</si>
  <si>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</si>
  <si>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</si>
  <si>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</si>
  <si>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</si>
  <si>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</si>
  <si>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</si>
  <si>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</si>
  <si>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</si>
  <si>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</si>
  <si>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</si>
  <si>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</si>
  <si>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</si>
  <si>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</si>
  <si>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</si>
  <si>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</si>
  <si>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</si>
  <si>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</si>
  <si>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</si>
  <si>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</si>
  <si>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</si>
  <si>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</si>
  <si>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</si>
  <si>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</si>
  <si>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</si>
  <si>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</si>
  <si>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</si>
  <si>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</si>
  <si>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</si>
  <si>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</si>
  <si>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</si>
  <si>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</si>
  <si>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</si>
  <si>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</si>
  <si>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</si>
  <si>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</si>
  <si>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</si>
  <si>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</si>
  <si>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</si>
  <si>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</si>
  <si>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</si>
  <si>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</si>
  <si>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</si>
  <si>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</si>
  <si>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</si>
  <si>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</si>
  <si>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</si>
  <si>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</si>
  <si>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</si>
  <si>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</si>
  <si>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</si>
  <si>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</si>
  <si>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</si>
  <si>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</si>
  <si>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</si>
  <si>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</si>
  <si>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</si>
  <si>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</si>
  <si>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</si>
  <si>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</si>
  <si>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</si>
  <si>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</si>
  <si>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</si>
  <si>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</si>
  <si>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</si>
  <si>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</si>
  <si>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</si>
  <si>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</si>
  <si>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</si>
  <si>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</si>
  <si>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</si>
  <si>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</si>
  <si>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</si>
  <si>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</si>
  <si>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</si>
  <si>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</si>
  <si>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</si>
  <si>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</si>
  <si>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</si>
  <si>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</si>
  <si>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</si>
  <si>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</si>
  <si>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</si>
  <si>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</si>
  <si>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</si>
  <si>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</si>
  <si>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</si>
  <si>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</si>
  <si>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</si>
  <si>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</si>
  <si>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</si>
  <si>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</si>
  <si>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</si>
  <si>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</si>
  <si>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</si>
  <si>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</si>
  <si>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</si>
  <si>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</si>
  <si>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</si>
  <si>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</si>
  <si>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</si>
  <si>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</si>
  <si>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</si>
  <si>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</si>
  <si>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</si>
  <si>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</si>
  <si>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</si>
  <si>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</si>
  <si>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</si>
  <si>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</si>
  <si>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</si>
  <si>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</si>
  <si>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</si>
  <si>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</si>
  <si>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</si>
  <si>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</si>
  <si>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</si>
  <si>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</si>
  <si>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</si>
  <si>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</si>
  <si>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</si>
  <si>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</si>
  <si>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</si>
  <si>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</si>
  <si>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</si>
  <si>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</si>
  <si>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</si>
  <si>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</si>
  <si>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</si>
  <si>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</si>
  <si>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</si>
  <si>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</si>
  <si>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</si>
  <si>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</si>
  <si>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</si>
  <si>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</si>
  <si>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</si>
  <si>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</si>
  <si>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</si>
  <si>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</si>
  <si>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</si>
  <si>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</si>
  <si>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</si>
  <si>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</si>
  <si>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</si>
  <si>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</si>
  <si>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</si>
  <si>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</si>
  <si>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</si>
  <si>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</si>
  <si>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</si>
  <si>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</si>
  <si>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</si>
  <si>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</si>
  <si>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</si>
  <si>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</si>
  <si>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</si>
  <si>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</si>
  <si>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</si>
  <si>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</si>
  <si>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</si>
  <si>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</si>
  <si>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</si>
  <si>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</si>
  <si>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</si>
  <si>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</si>
  <si>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</si>
  <si>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</si>
  <si>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</si>
  <si>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</si>
  <si>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</si>
  <si>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</si>
  <si>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</si>
  <si>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</si>
  <si>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</si>
  <si>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</si>
  <si>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</si>
  <si>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</si>
  <si>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</si>
  <si>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</si>
  <si>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</si>
  <si>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</si>
  <si>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</si>
  <si>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</si>
  <si>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</si>
  <si>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</si>
  <si>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</si>
  <si>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</si>
  <si>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</si>
  <si>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</si>
  <si>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</si>
  <si>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</si>
  <si>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</si>
  <si>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</si>
  <si>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</si>
  <si>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</si>
  <si>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</si>
  <si>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</si>
  <si>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</si>
  <si>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</si>
  <si>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</si>
  <si>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</si>
  <si>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</si>
  <si>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</si>
  <si>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</si>
  <si>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</si>
  <si>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</si>
  <si>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</si>
  <si>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</si>
  <si>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</si>
  <si>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</si>
  <si>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</si>
  <si>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</si>
  <si>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</si>
  <si>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</si>
  <si>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</si>
  <si>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</si>
  <si>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</si>
  <si>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</si>
  <si>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</si>
  <si>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</si>
  <si>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</si>
  <si>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</si>
  <si>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</si>
  <si>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</si>
  <si>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</si>
  <si>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</si>
  <si>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</si>
  <si>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</si>
  <si>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</si>
  <si>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</si>
  <si>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</si>
  <si>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</si>
  <si>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</si>
  <si>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</si>
  <si>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</si>
  <si>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</si>
  <si>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</si>
  <si>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</si>
  <si>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</si>
  <si>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</si>
  <si>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</si>
  <si>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</si>
  <si>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</si>
  <si>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</si>
  <si>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</si>
  <si>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</si>
  <si>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</si>
  <si>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</si>
  <si>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</si>
  <si>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</si>
  <si>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</si>
  <si>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</si>
  <si>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</si>
  <si>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</si>
  <si>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</si>
  <si>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</si>
  <si>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</si>
  <si>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</si>
  <si>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</si>
  <si>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</si>
  <si>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</si>
  <si>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</si>
  <si>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</si>
  <si>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</si>
  <si>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</si>
  <si>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</si>
  <si>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</si>
  <si>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</si>
  <si>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</si>
  <si>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</si>
  <si>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</si>
  <si>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</si>
  <si>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</si>
  <si>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</si>
  <si>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</si>
  <si>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</si>
  <si>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</si>
  <si>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</si>
  <si>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</si>
  <si>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</si>
  <si>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</si>
  <si>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</si>
  <si>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</si>
  <si>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</si>
  <si>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</si>
  <si>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</si>
  <si>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</si>
  <si>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</si>
  <si>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</si>
  <si>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</si>
  <si>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</si>
  <si>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</si>
  <si>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</si>
  <si>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</si>
  <si>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</si>
  <si>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</si>
  <si>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</si>
  <si>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</si>
  <si>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</si>
  <si>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</si>
  <si>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</si>
  <si>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</si>
  <si>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</si>
  <si>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</si>
  <si>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</si>
  <si>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</si>
  <si>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</si>
  <si>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</si>
  <si>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</si>
  <si>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</si>
  <si>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</si>
  <si>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</si>
  <si>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</si>
  <si>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</si>
  <si>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</si>
  <si>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</si>
  <si>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</si>
  <si>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</si>
  <si>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</si>
  <si>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</si>
  <si>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</si>
  <si>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</si>
  <si>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</si>
  <si>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</si>
  <si>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</si>
  <si>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</si>
  <si>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</si>
  <si>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</si>
  <si>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</si>
  <si>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</si>
  <si>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</si>
  <si>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</si>
  <si>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</si>
  <si>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</si>
  <si>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</si>
  <si>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</si>
  <si>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</si>
  <si>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</si>
  <si>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</si>
  <si>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</si>
  <si>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</si>
  <si>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</si>
  <si>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</si>
  <si>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</si>
  <si>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</si>
  <si>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</si>
  <si>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</si>
  <si>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</si>
  <si>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</si>
  <si>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</si>
  <si>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</si>
  <si>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</si>
  <si>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</si>
  <si>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</si>
  <si>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</si>
  <si>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</si>
  <si>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</si>
  <si>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</si>
  <si>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</si>
  <si>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</si>
  <si>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</si>
  <si>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</si>
  <si>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</si>
  <si>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</si>
  <si>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</si>
  <si>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</si>
  <si>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</si>
  <si>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</si>
  <si>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</si>
  <si>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</si>
  <si>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</si>
  <si>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</si>
  <si>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</si>
  <si>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</si>
  <si>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</si>
  <si>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</si>
  <si>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</si>
  <si>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</si>
  <si>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</si>
  <si>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</si>
  <si>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</si>
  <si>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</si>
  <si>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</si>
  <si>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</si>
  <si>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</si>
  <si>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</si>
  <si>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</si>
  <si>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</si>
  <si>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</si>
  <si>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</si>
  <si>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</si>
  <si>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</si>
  <si>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</si>
  <si>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</si>
  <si>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</si>
  <si>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</si>
  <si>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</si>
  <si>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</si>
  <si>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</si>
  <si>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</si>
  <si>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</si>
  <si>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</si>
  <si>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</si>
  <si>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</si>
  <si>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</si>
  <si>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</si>
  <si>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</si>
  <si>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</si>
  <si>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</si>
  <si>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</si>
  <si>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</si>
  <si>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</si>
  <si>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</si>
  <si>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</si>
  <si>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</si>
  <si>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</si>
  <si>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</si>
  <si>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</si>
  <si>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</si>
  <si>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</si>
  <si>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</si>
  <si>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</si>
  <si>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</si>
  <si>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</si>
  <si>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</si>
  <si>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</si>
  <si>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</si>
  <si>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</si>
  <si>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</si>
  <si>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</si>
  <si>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</si>
  <si>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</si>
  <si>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</si>
  <si>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</si>
  <si>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</si>
  <si>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</si>
  <si>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</si>
  <si>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</si>
  <si>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</si>
  <si>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</si>
  <si>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</si>
  <si>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</si>
  <si>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</si>
  <si>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</si>
  <si>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</si>
  <si>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</si>
  <si>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</si>
  <si>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</si>
  <si>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</si>
  <si>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</si>
  <si>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</si>
  <si>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</si>
  <si>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</si>
  <si>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</si>
  <si>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</si>
  <si>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</si>
  <si>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</si>
  <si>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</si>
  <si>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</si>
  <si>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</si>
  <si>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</si>
  <si>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</si>
  <si>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</si>
  <si>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</si>
  <si>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</si>
  <si>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</si>
  <si>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</si>
  <si>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</si>
  <si>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</si>
  <si>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</si>
  <si>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</si>
  <si>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</si>
  <si>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</si>
  <si>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</si>
  <si>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</si>
  <si>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</si>
  <si>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</si>
  <si>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</si>
  <si>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</si>
  <si>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</si>
  <si>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</si>
  <si>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</si>
  <si>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</si>
  <si>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</si>
  <si>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</si>
  <si>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</si>
  <si>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</si>
  <si>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</si>
  <si>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</si>
  <si>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</si>
  <si>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</si>
  <si>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</si>
  <si>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</si>
  <si>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</si>
  <si>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</si>
  <si>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</si>
  <si>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</si>
  <si>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</si>
  <si>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</si>
  <si>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</si>
  <si>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</si>
  <si>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</si>
  <si>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</si>
  <si>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</si>
  <si>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</si>
  <si>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</si>
  <si>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</si>
  <si>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</si>
  <si>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</si>
  <si>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</si>
  <si>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</si>
  <si>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</si>
  <si>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</si>
  <si>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</si>
  <si>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</si>
  <si>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</si>
  <si>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</si>
  <si>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</si>
  <si>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</si>
  <si>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</si>
  <si>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</si>
  <si>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</si>
  <si>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</si>
  <si>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</si>
  <si>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</si>
  <si>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</si>
  <si>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</si>
  <si>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</si>
  <si>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</si>
  <si>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</si>
  <si>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</si>
  <si>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</si>
  <si>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</si>
  <si>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</si>
  <si>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</si>
  <si>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</si>
  <si>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</si>
  <si>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</si>
  <si>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</si>
  <si>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</si>
  <si>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</si>
  <si>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</si>
  <si>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</si>
  <si>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</si>
  <si>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</si>
  <si>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</si>
  <si>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</si>
  <si>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</si>
  <si>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</si>
  <si>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</si>
  <si>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</si>
  <si>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</si>
  <si>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</si>
  <si>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</si>
  <si>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</si>
  <si>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</si>
  <si>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</si>
  <si>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</si>
  <si>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</si>
  <si>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</si>
  <si>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</si>
  <si>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</si>
  <si>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</si>
  <si>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</si>
  <si>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</si>
  <si>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</si>
  <si>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</si>
  <si>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</si>
  <si>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</si>
  <si>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</si>
  <si>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</si>
  <si>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</si>
  <si>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</si>
  <si>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</si>
  <si>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</si>
  <si>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</si>
  <si>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</si>
  <si>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</si>
  <si>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</si>
  <si>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</si>
  <si>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</si>
  <si>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</si>
  <si>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</si>
  <si>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</si>
  <si>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</si>
  <si>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</si>
  <si>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</si>
  <si>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</si>
  <si>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</si>
  <si>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</si>
  <si>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</si>
  <si>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</si>
  <si>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</si>
  <si>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</si>
  <si>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</si>
  <si>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</si>
  <si>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</si>
  <si>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</si>
  <si>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</si>
  <si>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</si>
  <si>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</si>
  <si>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</si>
  <si>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</si>
  <si>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</si>
  <si>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</si>
  <si>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</si>
  <si>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</si>
  <si>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</si>
  <si>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</si>
  <si>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</si>
  <si>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</si>
  <si>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</si>
  <si>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</si>
  <si>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</si>
  <si>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</si>
  <si>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</si>
  <si>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</si>
  <si>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</si>
  <si>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</si>
  <si>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</si>
  <si>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</si>
  <si>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</si>
  <si>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</si>
  <si>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</si>
  <si>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</si>
  <si>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</si>
  <si>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</si>
  <si>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</si>
  <si>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</si>
  <si>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</si>
  <si>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</si>
  <si>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</si>
  <si>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</si>
  <si>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</si>
  <si>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</si>
  <si>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</si>
  <si>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</si>
  <si>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</si>
  <si>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</si>
  <si>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</si>
  <si>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</si>
  <si>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</si>
  <si>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</si>
  <si>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</si>
  <si>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</si>
  <si>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</si>
  <si>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</si>
  <si>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</si>
  <si>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</si>
  <si>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</si>
  <si>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</si>
  <si>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</si>
  <si>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</si>
  <si>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</si>
  <si>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</si>
  <si>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</si>
  <si>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</si>
  <si>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</si>
  <si>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</si>
  <si>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</si>
  <si>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</si>
  <si>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</si>
  <si>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</si>
  <si>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</si>
  <si>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</si>
  <si>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</si>
  <si>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</si>
  <si>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</si>
  <si>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</si>
  <si>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</si>
  <si>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</si>
  <si>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</si>
  <si>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</si>
  <si>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</si>
  <si>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</si>
  <si>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</si>
  <si>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</si>
  <si>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</si>
  <si>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</si>
  <si>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</si>
  <si>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</si>
  <si>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</si>
  <si>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</si>
  <si>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</si>
  <si>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</si>
  <si>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</si>
  <si>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</si>
  <si>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</si>
  <si>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</si>
  <si>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</si>
  <si>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</si>
  <si>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</si>
  <si>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</si>
  <si>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</si>
  <si>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</si>
  <si>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</si>
  <si>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</si>
  <si>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</si>
  <si>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</si>
  <si>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</si>
  <si>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</si>
  <si>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</si>
  <si>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</si>
  <si>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</si>
  <si>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</si>
  <si>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</si>
  <si>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</si>
  <si>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</si>
  <si>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</si>
  <si>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</si>
  <si>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</si>
  <si>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</si>
  <si>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</si>
  <si>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</si>
  <si>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</si>
  <si>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</si>
  <si>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</si>
  <si>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</si>
  <si>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</si>
  <si>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</si>
  <si>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</si>
  <si>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</si>
  <si>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</si>
  <si>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</si>
  <si>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</si>
  <si>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</si>
  <si>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</si>
  <si>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</si>
  <si>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</si>
  <si>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</si>
  <si>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</si>
  <si>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</si>
  <si>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</si>
  <si>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</si>
  <si>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</si>
  <si>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</si>
  <si>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</si>
  <si>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</si>
  <si>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</si>
  <si>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</si>
  <si>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</si>
  <si>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</si>
  <si>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</si>
  <si>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</si>
  <si>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</si>
  <si>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</si>
  <si>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</si>
  <si>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</si>
  <si>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</si>
  <si>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</si>
  <si>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</si>
  <si>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</si>
  <si>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</si>
  <si>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</si>
  <si>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</si>
  <si>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</si>
  <si>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</si>
  <si>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</si>
  <si>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</si>
  <si>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</si>
  <si>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</si>
  <si>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</si>
  <si>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</si>
  <si>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</si>
  <si>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</si>
  <si>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</si>
  <si>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</si>
  <si>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</si>
  <si>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</si>
  <si>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</si>
  <si>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</si>
  <si>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</si>
  <si>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</si>
  <si>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</si>
  <si>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</si>
  <si>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</si>
  <si>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</si>
  <si>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</si>
  <si>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</si>
  <si>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</si>
  <si>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</si>
  <si>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</si>
  <si>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</si>
  <si>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</si>
  <si>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</si>
  <si>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</si>
  <si>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</si>
  <si>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</si>
  <si>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</si>
  <si>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</si>
  <si>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</si>
  <si>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</si>
  <si>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</si>
  <si>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</si>
  <si>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</si>
  <si>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</si>
  <si>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</si>
  <si>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</si>
  <si>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</si>
  <si>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</si>
  <si>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</si>
  <si>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</si>
  <si>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</si>
  <si>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</si>
  <si>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</si>
  <si>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</si>
  <si>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</si>
  <si>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</si>
  <si>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</si>
  <si>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</si>
  <si>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</si>
  <si>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</si>
  <si>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</si>
  <si>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</si>
  <si>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</si>
  <si>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</si>
  <si>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</si>
  <si>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</si>
  <si>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</si>
  <si>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</si>
  <si>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</si>
  <si>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</si>
  <si>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</si>
  <si>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</si>
  <si>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</si>
  <si>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</si>
  <si>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</si>
  <si>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</si>
  <si>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</si>
  <si>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</si>
  <si>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</si>
  <si>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</si>
  <si>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</si>
  <si>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</si>
  <si>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</si>
  <si>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</si>
  <si>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</si>
  <si>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</si>
  <si>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</si>
  <si>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</si>
  <si>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</si>
  <si>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</si>
  <si>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</si>
  <si>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</si>
  <si>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</si>
  <si>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</si>
  <si>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</si>
  <si>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</si>
  <si>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</si>
  <si>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</si>
  <si>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</si>
  <si>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</si>
  <si>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</si>
  <si>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</si>
  <si>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</si>
  <si>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</si>
  <si>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</si>
  <si>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</si>
  <si>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</si>
  <si>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</si>
  <si>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</si>
  <si>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</si>
  <si>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</si>
  <si>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</si>
  <si>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</si>
  <si>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</si>
  <si>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</si>
  <si>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</si>
  <si>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</si>
  <si>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</si>
  <si>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</si>
  <si>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</si>
  <si>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</si>
  <si>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</si>
  <si>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</si>
  <si>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</si>
  <si>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</si>
  <si>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</si>
  <si>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</si>
  <si>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</si>
  <si>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</si>
  <si>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</si>
  <si>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</si>
  <si>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</si>
  <si>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</si>
  <si>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</si>
  <si>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</si>
  <si>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</si>
  <si>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</si>
  <si>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</si>
  <si>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</si>
  <si>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</si>
  <si>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</si>
  <si>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</si>
  <si>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</si>
  <si>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</si>
  <si>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</si>
  <si>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</si>
  <si>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</si>
  <si>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</si>
  <si>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</si>
  <si>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</si>
  <si>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</si>
  <si>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</si>
  <si>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</si>
  <si>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</si>
  <si>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</si>
  <si>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</si>
  <si>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</si>
  <si>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</si>
  <si>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</si>
  <si>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</si>
  <si>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</si>
  <si>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</si>
  <si>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</si>
  <si>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</si>
  <si>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</si>
  <si>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</si>
  <si>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</si>
  <si>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</si>
  <si>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</si>
  <si>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</si>
  <si>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</si>
  <si>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</si>
  <si>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</si>
  <si>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</si>
  <si>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</si>
  <si>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</si>
  <si>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</si>
  <si>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</si>
  <si>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</si>
  <si>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</si>
  <si>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</si>
  <si>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</si>
  <si>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</si>
  <si>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</si>
  <si>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</si>
  <si>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</si>
  <si>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</si>
  <si>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</si>
  <si>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</si>
  <si>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</si>
  <si>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</si>
  <si>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</si>
  <si>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</si>
  <si>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</si>
  <si>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</si>
  <si>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</si>
  <si>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</si>
  <si>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</si>
  <si>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</si>
  <si>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</si>
  <si>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</si>
  <si>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</si>
  <si>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</si>
  <si>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</si>
  <si>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</si>
  <si>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</si>
  <si>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</si>
  <si>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</si>
  <si>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</si>
  <si>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</si>
  <si>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</si>
  <si>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</si>
  <si>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</si>
  <si>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</si>
  <si>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</si>
  <si>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</si>
  <si>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</si>
  <si>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</si>
  <si>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</si>
  <si>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</si>
  <si>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</si>
  <si>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</si>
  <si>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</si>
  <si>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</si>
  <si>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</si>
  <si>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</si>
  <si>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</si>
  <si>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</si>
  <si>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</si>
  <si>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</si>
  <si>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</si>
  <si>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</si>
  <si>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</si>
  <si>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</si>
  <si>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</si>
  <si>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</si>
  <si>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</si>
  <si>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</si>
  <si>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</si>
  <si>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</si>
  <si>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</si>
  <si>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</si>
  <si>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</si>
  <si>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</si>
  <si>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</si>
  <si>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</si>
  <si>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</si>
  <si>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</si>
  <si>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</si>
  <si>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</si>
  <si>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</si>
  <si>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</si>
  <si>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</si>
  <si>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</si>
  <si>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</si>
  <si>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</si>
  <si>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</si>
  <si>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</si>
  <si>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</si>
  <si>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</si>
  <si>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</si>
  <si>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</si>
  <si>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</si>
  <si>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</si>
  <si>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</si>
  <si>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</si>
  <si>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</si>
  <si>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</si>
  <si>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</si>
  <si>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</si>
  <si>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</si>
  <si>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</si>
  <si>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</si>
  <si>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</si>
  <si>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</si>
  <si>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</si>
  <si>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</si>
  <si>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</si>
  <si>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</si>
  <si>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</si>
  <si>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</si>
  <si>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</si>
  <si>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</si>
  <si>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</si>
  <si>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</si>
  <si>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</si>
  <si>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</si>
  <si>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</si>
  <si>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</si>
  <si>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</si>
  <si>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</si>
  <si>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</si>
  <si>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</si>
  <si>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</si>
  <si>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</si>
  <si>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</si>
  <si>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</si>
  <si>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</si>
  <si>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</si>
  <si>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</si>
  <si>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</si>
  <si>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</si>
  <si>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</si>
  <si>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</si>
  <si>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</si>
  <si>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</si>
  <si>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</si>
  <si>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</si>
  <si>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</si>
  <si>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</si>
  <si>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</si>
  <si>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</si>
  <si>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</si>
  <si>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</si>
  <si>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</si>
  <si>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</si>
  <si>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</si>
  <si>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</si>
  <si>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</si>
  <si>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</si>
  <si>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</si>
  <si>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</si>
  <si>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</si>
  <si>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</si>
  <si>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</si>
  <si>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</si>
  <si>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</si>
  <si>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</si>
  <si>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</si>
  <si>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</si>
  <si>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</si>
  <si>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</si>
  <si>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</si>
  <si>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</si>
  <si>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</si>
  <si>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</si>
  <si>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</si>
  <si>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</si>
  <si>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</si>
  <si>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</si>
  <si>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</si>
  <si>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</si>
  <si>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</si>
  <si>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</si>
  <si>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</si>
  <si>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</si>
  <si>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</si>
  <si>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</si>
  <si>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</si>
  <si>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</si>
  <si>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</si>
  <si>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</si>
  <si>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</si>
  <si>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</si>
  <si>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</si>
  <si>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</si>
  <si>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</si>
  <si>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</si>
  <si>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</si>
  <si>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</si>
  <si>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</si>
  <si>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</si>
  <si>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</si>
  <si>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</si>
  <si>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</si>
  <si>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</si>
  <si>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</si>
  <si>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</si>
  <si>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</si>
  <si>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</si>
  <si>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</si>
  <si>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</si>
  <si>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</si>
  <si>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</si>
  <si>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</si>
  <si>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</si>
  <si>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</si>
  <si>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</si>
  <si>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</si>
  <si>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</si>
  <si>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</si>
  <si>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</si>
  <si>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</si>
  <si>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</si>
  <si>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</si>
  <si>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</si>
  <si>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</si>
  <si>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</si>
  <si>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</si>
  <si>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</si>
  <si>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</si>
  <si>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</si>
  <si>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</si>
  <si>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</si>
  <si>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</si>
  <si>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</si>
  <si>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</si>
  <si>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</si>
  <si>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</si>
  <si>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</si>
  <si>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</si>
  <si>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</si>
  <si>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</si>
  <si>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</si>
  <si>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</si>
  <si>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</si>
  <si>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</si>
  <si>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</si>
  <si>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</si>
  <si>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</si>
  <si>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</si>
  <si>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</si>
  <si>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</si>
  <si>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</si>
  <si>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</si>
  <si>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</si>
  <si>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</si>
  <si>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</si>
  <si>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</si>
  <si>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</si>
  <si>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</si>
  <si>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</si>
  <si>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</si>
  <si>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</si>
  <si>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</si>
  <si>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</si>
  <si>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</si>
  <si>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</si>
  <si>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</si>
  <si>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</si>
  <si>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</si>
  <si>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</si>
  <si>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</si>
  <si>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</si>
  <si>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</si>
  <si>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</si>
  <si>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</si>
  <si>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</si>
  <si>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</si>
  <si>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</si>
  <si>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</si>
  <si>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</si>
  <si>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</si>
  <si>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</si>
  <si>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</si>
  <si>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</si>
  <si>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</si>
  <si>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</si>
  <si>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</si>
  <si>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</si>
  <si>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</si>
  <si>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</si>
  <si>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</si>
  <si>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</si>
  <si>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</si>
  <si>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</si>
  <si>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</si>
  <si>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</si>
  <si>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</si>
  <si>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</si>
  <si>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</si>
  <si>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</si>
  <si>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</si>
  <si>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</si>
  <si>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</si>
  <si>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</si>
  <si>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</si>
  <si>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</si>
  <si>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</si>
  <si>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</si>
  <si>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</si>
  <si>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</si>
  <si>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</si>
  <si>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</si>
  <si>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</si>
  <si>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</si>
  <si>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</si>
  <si>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</si>
  <si>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</si>
  <si>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</si>
  <si>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</si>
  <si>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</si>
  <si>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</si>
  <si>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</si>
  <si>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</si>
  <si>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</si>
  <si>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</si>
  <si>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</si>
  <si>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</si>
  <si>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</si>
  <si>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</si>
  <si>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</si>
  <si>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</si>
  <si>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</si>
  <si>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</si>
  <si>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</si>
  <si>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</si>
  <si>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</si>
  <si>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</si>
  <si>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</si>
  <si>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</si>
  <si>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</si>
  <si>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</si>
  <si>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</si>
  <si>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</si>
  <si>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</si>
  <si>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</si>
  <si>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</si>
  <si>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</si>
  <si>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</si>
  <si>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</si>
  <si>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</si>
  <si>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</si>
  <si>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</si>
  <si>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</si>
  <si>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</si>
  <si>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</si>
  <si>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</si>
  <si>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</si>
  <si>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</si>
  <si>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</si>
  <si>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</si>
  <si>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</si>
  <si>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</si>
  <si>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</si>
  <si>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</si>
  <si>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</si>
  <si>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</si>
  <si>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</si>
  <si>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</si>
  <si>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</si>
  <si>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</si>
  <si>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</si>
  <si>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</si>
  <si>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</si>
  <si>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</si>
  <si>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</si>
  <si>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</si>
  <si>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</si>
  <si>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</si>
  <si>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</si>
  <si>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</si>
  <si>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</si>
  <si>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</si>
  <si>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</si>
  <si>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</si>
  <si>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</si>
  <si>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</si>
  <si>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</si>
  <si>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</si>
  <si>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</si>
  <si>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</si>
  <si>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</si>
  <si>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</si>
  <si>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</si>
  <si>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</si>
  <si>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</si>
  <si>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</si>
  <si>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</si>
  <si>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</si>
  <si>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</si>
  <si>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</si>
  <si>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</si>
  <si>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</si>
  <si>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</si>
  <si>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</si>
  <si>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</si>
  <si>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</si>
  <si>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</si>
  <si>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</si>
  <si>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</si>
  <si>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</si>
  <si>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</si>
  <si>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</si>
  <si>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</si>
  <si>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</si>
  <si>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</si>
  <si>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</si>
  <si>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</si>
  <si>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</si>
  <si>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</si>
  <si>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</si>
  <si>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</si>
  <si>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</si>
  <si>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</si>
  <si>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</si>
  <si>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</si>
  <si>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</si>
  <si>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</si>
  <si>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</si>
  <si>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</si>
  <si>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</si>
  <si>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</si>
  <si>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</si>
  <si>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</si>
  <si>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</si>
  <si>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</si>
  <si>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</si>
  <si>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</si>
  <si>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</si>
  <si>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</si>
  <si>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</si>
  <si>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</si>
  <si>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</si>
  <si>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</si>
  <si>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</si>
  <si>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</si>
  <si>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</si>
  <si>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</si>
  <si>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</si>
  <si>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</si>
  <si>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</si>
  <si>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</si>
  <si>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</si>
  <si>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</si>
  <si>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</si>
  <si>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</si>
  <si>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</si>
  <si>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</si>
  <si>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</si>
  <si>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</si>
  <si>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</si>
  <si>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</si>
  <si>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</si>
  <si>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</si>
  <si>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</si>
  <si>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</si>
  <si>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</si>
  <si>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</si>
  <si>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</si>
  <si>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</si>
  <si>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</si>
  <si>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</si>
  <si>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</si>
  <si>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</si>
  <si>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</si>
  <si>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</si>
  <si>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</si>
  <si>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</si>
  <si>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</si>
  <si>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</si>
  <si>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</si>
  <si>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</si>
  <si>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</si>
  <si>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</si>
  <si>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</si>
  <si>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</si>
  <si>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</si>
  <si>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</si>
  <si>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</si>
  <si>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</si>
  <si>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</si>
  <si>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</si>
  <si>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</si>
  <si>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</si>
  <si>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</si>
  <si>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</si>
  <si>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</si>
  <si>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</si>
  <si>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</si>
  <si>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</si>
  <si>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</si>
  <si>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</si>
  <si>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</si>
  <si>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</si>
  <si>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</si>
  <si>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</si>
  <si>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</si>
  <si>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</si>
  <si>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</si>
  <si>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</si>
  <si>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</si>
  <si>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</si>
  <si>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</si>
  <si>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</si>
  <si>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</si>
  <si>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</si>
  <si>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</si>
  <si>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</si>
  <si>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</si>
  <si>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</si>
  <si>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</si>
  <si>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</si>
  <si>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</si>
  <si>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</si>
  <si>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</si>
  <si>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</si>
  <si>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</si>
  <si>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</si>
  <si>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</si>
  <si>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</si>
  <si>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</si>
  <si>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</si>
  <si>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</si>
  <si>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</si>
  <si>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</si>
  <si>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</si>
  <si>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</si>
  <si>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</si>
  <si>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</si>
  <si>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</si>
  <si>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</si>
  <si>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</si>
  <si>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</si>
  <si>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</si>
  <si>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</si>
  <si>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</si>
  <si>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</si>
  <si>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</si>
  <si>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</si>
  <si>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</si>
  <si>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</si>
  <si>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</si>
  <si>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</si>
  <si>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</si>
  <si>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</si>
  <si>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</si>
  <si>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</si>
  <si>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</si>
  <si>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</si>
  <si>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</si>
  <si>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</si>
  <si>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</si>
  <si>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</si>
  <si>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</si>
  <si>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</si>
  <si>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</si>
  <si>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</si>
  <si>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</si>
  <si>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</si>
  <si>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</si>
  <si>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</si>
  <si>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</si>
  <si>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</si>
  <si>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</si>
  <si>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</si>
  <si>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</si>
  <si>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</si>
  <si>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</si>
  <si>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</si>
  <si>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</si>
  <si>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</si>
  <si>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</si>
  <si>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</si>
  <si>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</si>
  <si>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</si>
  <si>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</si>
  <si>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</si>
  <si>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</si>
  <si>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</si>
  <si>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</si>
  <si>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</si>
  <si>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</si>
  <si>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</si>
  <si>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</si>
  <si>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</si>
  <si>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</si>
  <si>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</si>
  <si>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</si>
  <si>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</si>
  <si>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</si>
  <si>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</si>
  <si>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</si>
  <si>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</si>
  <si>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</si>
  <si>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</si>
  <si>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</si>
  <si>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</si>
  <si>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</si>
  <si>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</si>
  <si>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</si>
  <si>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</si>
  <si>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</si>
  <si>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</si>
  <si>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</si>
  <si>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</si>
  <si>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</si>
  <si>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</si>
  <si>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</si>
  <si>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</si>
  <si>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</si>
  <si>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</si>
  <si>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</si>
  <si>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</si>
  <si>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</si>
  <si>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</si>
  <si>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</si>
  <si>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</si>
  <si>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</si>
  <si>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</si>
  <si>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</si>
  <si>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</si>
  <si>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</si>
  <si>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</si>
  <si>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</si>
  <si>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</si>
  <si>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</si>
  <si>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</si>
  <si>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</si>
  <si>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</si>
  <si>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</si>
  <si>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</si>
  <si>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</si>
  <si>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</si>
  <si>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</si>
  <si>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</si>
  <si>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</si>
  <si>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</si>
  <si>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</si>
  <si>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</si>
  <si>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</si>
  <si>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</si>
  <si>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</si>
  <si>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</si>
  <si>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</si>
  <si>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</si>
  <si>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</si>
  <si>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</si>
  <si>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</si>
  <si>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</si>
  <si>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</si>
  <si>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</si>
  <si>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</si>
  <si>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</si>
  <si>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</si>
  <si>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</si>
  <si>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</si>
  <si>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</si>
  <si>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</si>
  <si>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</si>
  <si>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</si>
  <si>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</si>
  <si>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</si>
  <si>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</si>
  <si>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</si>
  <si>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</si>
  <si>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</si>
  <si>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</si>
  <si>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</si>
  <si>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</si>
  <si>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</si>
  <si>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</si>
  <si>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</si>
  <si>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</si>
  <si>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</si>
  <si>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</si>
  <si>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</si>
  <si>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</si>
  <si>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</si>
  <si>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</si>
  <si>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</si>
  <si>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</si>
  <si>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</si>
  <si>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</si>
  <si>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</si>
  <si>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</si>
  <si>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</si>
  <si>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</si>
  <si>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</si>
  <si>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</si>
  <si>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</si>
  <si>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</si>
  <si>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</si>
  <si>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</si>
  <si>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</si>
  <si>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</si>
  <si>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</si>
  <si>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</si>
  <si>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</si>
  <si>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</si>
  <si>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</si>
  <si>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</si>
  <si>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</si>
  <si>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</si>
  <si>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</si>
  <si>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</si>
  <si>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</si>
  <si>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</si>
  <si>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</si>
  <si>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</si>
  <si>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</si>
  <si>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</si>
  <si>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</si>
  <si>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</si>
  <si>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</si>
  <si>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</si>
  <si>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</si>
  <si>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</si>
  <si>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</si>
  <si>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</si>
  <si>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</si>
  <si>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</si>
  <si>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</si>
  <si>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</si>
  <si>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</si>
  <si>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</si>
  <si>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</si>
  <si>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</si>
  <si>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</si>
  <si>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</si>
  <si>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</si>
  <si>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</si>
  <si>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</si>
  <si>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</si>
  <si>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</si>
  <si>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</si>
  <si>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</si>
  <si>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</si>
  <si>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</si>
  <si>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</si>
  <si>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</si>
  <si>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</si>
  <si>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</si>
  <si>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</si>
  <si>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</si>
  <si>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</si>
  <si>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</si>
  <si>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</si>
  <si>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</si>
  <si>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</si>
  <si>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</si>
  <si>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</si>
  <si>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</si>
  <si>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</si>
  <si>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</si>
  <si>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</si>
  <si>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</si>
  <si>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</si>
  <si>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</si>
  <si>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</si>
  <si>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</si>
  <si>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</si>
  <si>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</si>
  <si>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</si>
  <si>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</si>
  <si>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</si>
  <si>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</si>
  <si>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</si>
  <si>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</si>
  <si>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</si>
  <si>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</si>
  <si>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</si>
  <si>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</si>
  <si>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</si>
  <si>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</si>
  <si>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</si>
  <si>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</si>
  <si>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</si>
  <si>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</si>
  <si>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</si>
  <si>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</si>
  <si>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</si>
  <si>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</si>
  <si>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</si>
  <si>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</si>
  <si>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</si>
  <si>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</si>
  <si>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</si>
  <si>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</si>
  <si>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</si>
  <si>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</si>
  <si>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</si>
  <si>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</si>
  <si>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</si>
  <si>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</si>
  <si>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</si>
  <si>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</si>
  <si>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</si>
  <si>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</si>
  <si>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</si>
  <si>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</si>
  <si>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</si>
  <si>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</si>
  <si>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</si>
  <si>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</si>
  <si>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</si>
  <si>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</si>
  <si>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</si>
  <si>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</si>
  <si>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</si>
  <si>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</si>
  <si>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</si>
  <si>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</si>
  <si>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</si>
  <si>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</si>
  <si>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</si>
  <si>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</si>
  <si>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</si>
  <si>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</si>
  <si>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</si>
  <si>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</si>
  <si>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</si>
  <si>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</si>
  <si>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</si>
  <si>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</si>
  <si>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</si>
  <si>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</si>
  <si>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</si>
  <si>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</si>
  <si>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</si>
  <si>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</si>
  <si>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</si>
  <si>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</si>
  <si>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</si>
  <si>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</si>
  <si>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</si>
  <si>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</si>
  <si>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</si>
  <si>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</si>
  <si>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</si>
  <si>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</si>
  <si>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</si>
  <si>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</si>
  <si>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</si>
  <si>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</si>
  <si>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</si>
  <si>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</si>
  <si>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</si>
  <si>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</si>
  <si>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</si>
  <si>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</si>
  <si>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</si>
  <si>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</si>
  <si>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</si>
  <si>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</si>
  <si>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</si>
  <si>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</si>
  <si>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</si>
  <si>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</si>
  <si>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</si>
  <si>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</si>
  <si>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</si>
  <si>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</si>
  <si>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</si>
  <si>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</si>
  <si>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</si>
  <si>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</si>
  <si>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</si>
  <si>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</si>
  <si>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</si>
  <si>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</si>
  <si>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</si>
  <si>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</si>
  <si>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</si>
  <si>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</si>
  <si>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</si>
  <si>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</si>
  <si>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</si>
  <si>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</si>
  <si>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</si>
  <si>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</si>
  <si>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</si>
  <si>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</si>
  <si>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</si>
  <si>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</si>
  <si>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</si>
  <si>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</si>
  <si>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</si>
  <si>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</si>
  <si>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</si>
  <si>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</si>
  <si>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</si>
  <si>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</si>
  <si>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</si>
  <si>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</si>
  <si>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</si>
  <si>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</si>
  <si>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</si>
  <si>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</si>
  <si>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</si>
  <si>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</si>
  <si>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</si>
  <si>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</si>
  <si>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</si>
  <si>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</si>
  <si>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</si>
  <si>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</si>
  <si>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</si>
  <si>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</si>
  <si>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</si>
  <si>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</si>
  <si>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</si>
  <si>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</si>
  <si>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</si>
  <si>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</si>
  <si>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</si>
  <si>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</si>
  <si>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</si>
  <si>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</si>
  <si>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</si>
  <si>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</si>
  <si>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</si>
  <si>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</si>
  <si>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</si>
  <si>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</si>
  <si>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</si>
  <si>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</si>
  <si>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</si>
  <si>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</si>
  <si>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</si>
  <si>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</si>
  <si>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</si>
  <si>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</si>
  <si>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</si>
  <si>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</si>
  <si>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</si>
  <si>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</si>
  <si>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</si>
  <si>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</si>
  <si>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</si>
  <si>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</si>
  <si>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</si>
  <si>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</si>
  <si>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</si>
  <si>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</si>
  <si>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</si>
  <si>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</si>
  <si>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</si>
  <si>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</si>
  <si>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</si>
  <si>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</si>
  <si>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</si>
  <si>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</si>
  <si>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</si>
  <si>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</si>
  <si>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</si>
  <si>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</si>
  <si>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</si>
  <si>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</si>
  <si>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</si>
  <si>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</si>
  <si>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</si>
  <si>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</si>
  <si>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</si>
  <si>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</si>
  <si>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</si>
  <si>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</si>
  <si>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</si>
  <si>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</si>
  <si>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</si>
  <si>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</si>
  <si>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</si>
  <si>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</si>
  <si>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</si>
  <si>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</si>
  <si>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</si>
  <si>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</si>
  <si>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</si>
  <si>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</si>
  <si>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</si>
  <si>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</si>
  <si>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</si>
  <si>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</si>
  <si>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</si>
  <si>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</si>
  <si>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</si>
  <si>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</si>
  <si>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</si>
  <si>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</si>
  <si>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</si>
  <si>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</si>
  <si>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</si>
  <si>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</si>
  <si>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</si>
  <si>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</si>
  <si>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</si>
  <si>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</si>
  <si>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</si>
  <si>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</si>
  <si>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</si>
  <si>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</si>
  <si>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</si>
  <si>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</si>
  <si>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</si>
  <si>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</si>
  <si>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</si>
  <si>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</si>
  <si>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</si>
  <si>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</si>
  <si>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</si>
  <si>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</si>
  <si>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</si>
  <si>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</si>
  <si>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</si>
  <si>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</si>
  <si>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</si>
  <si>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</si>
  <si>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</si>
  <si>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</si>
  <si>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</si>
  <si>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</si>
  <si>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</si>
  <si>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</si>
  <si>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</si>
  <si>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</si>
  <si>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</si>
  <si>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</si>
  <si>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</si>
  <si>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</si>
  <si>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</si>
  <si>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</si>
  <si>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</si>
  <si>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</si>
  <si>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</si>
  <si>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</si>
  <si>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</si>
  <si>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</si>
  <si>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</si>
  <si>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</si>
  <si>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</si>
  <si>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</si>
  <si>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</si>
  <si>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</si>
  <si>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</si>
  <si>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</si>
  <si>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</si>
  <si>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</si>
  <si>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</si>
  <si>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</si>
  <si>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</si>
  <si>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</si>
  <si>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</si>
  <si>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</si>
  <si>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</si>
  <si>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</si>
  <si>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</si>
  <si>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</si>
  <si>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</si>
  <si>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</si>
  <si>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</si>
  <si>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</si>
  <si>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</si>
  <si>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</si>
  <si>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</si>
  <si>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</si>
  <si>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</si>
  <si>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</si>
  <si>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</si>
  <si>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</si>
  <si>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</si>
  <si>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</si>
  <si>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</si>
  <si>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</si>
  <si>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</si>
  <si>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</si>
  <si>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</si>
  <si>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</si>
  <si>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</si>
  <si>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</si>
  <si>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</si>
  <si>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</si>
  <si>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</si>
  <si>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</si>
  <si>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</si>
  <si>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</si>
  <si>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</si>
  <si>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</si>
  <si>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</si>
  <si>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</si>
  <si>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</si>
  <si>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</si>
  <si>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</si>
  <si>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</si>
  <si>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</si>
  <si>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</si>
  <si>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</si>
  <si>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</si>
  <si>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</si>
  <si>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</si>
  <si>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</si>
  <si>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</si>
  <si>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</si>
  <si>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</si>
  <si>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</si>
  <si>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</si>
  <si>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</si>
  <si>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</si>
  <si>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</si>
  <si>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</si>
  <si>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</si>
  <si>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</si>
  <si>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</si>
  <si>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</si>
  <si>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</si>
  <si>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</si>
  <si>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</si>
  <si>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</si>
  <si>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</si>
  <si>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</si>
  <si>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</si>
  <si>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</si>
  <si>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</si>
  <si>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</si>
  <si>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</si>
  <si>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</si>
  <si>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</si>
  <si>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</si>
  <si>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</si>
  <si>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</si>
  <si>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</si>
  <si>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</si>
  <si>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</si>
  <si>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</si>
  <si>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</si>
  <si>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</si>
  <si>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</si>
  <si>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</si>
  <si>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</si>
  <si>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</si>
  <si>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</si>
  <si>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</si>
  <si>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</si>
  <si>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</si>
  <si>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</si>
  <si>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</si>
  <si>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</si>
  <si>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</si>
  <si>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</si>
  <si>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</si>
  <si>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</si>
  <si>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</si>
  <si>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</si>
  <si>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</si>
  <si>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</si>
  <si>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</si>
  <si>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</si>
  <si>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</si>
  <si>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</si>
  <si>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</si>
  <si>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</si>
  <si>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</si>
  <si>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</si>
  <si>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</si>
  <si>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</si>
  <si>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</si>
  <si>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</si>
  <si>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</si>
  <si>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</si>
  <si>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</si>
  <si>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</si>
  <si>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</si>
  <si>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</si>
  <si>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</si>
  <si>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</si>
  <si>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</si>
  <si>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</si>
  <si>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</si>
  <si>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</si>
  <si>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</si>
  <si>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</si>
  <si>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</si>
  <si>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</si>
  <si>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</si>
  <si>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</si>
  <si>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</si>
  <si>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</si>
  <si>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</si>
  <si>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</si>
  <si>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</si>
  <si>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</si>
  <si>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</si>
  <si>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</si>
  <si>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</si>
  <si>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</si>
  <si>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</si>
  <si>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</si>
  <si>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</si>
  <si>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</si>
  <si>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</si>
  <si>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</si>
  <si>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</si>
  <si>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</si>
  <si>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</si>
  <si>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</si>
  <si>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</si>
  <si>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</si>
  <si>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</si>
  <si>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</si>
  <si>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</si>
  <si>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</si>
  <si>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</si>
  <si>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</si>
  <si>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</si>
  <si>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</si>
  <si>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</si>
  <si>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</si>
  <si>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</si>
  <si>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</si>
  <si>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</si>
  <si>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</si>
  <si>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</si>
  <si>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</si>
  <si>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</si>
  <si>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</si>
  <si>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</si>
  <si>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</si>
  <si>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</si>
  <si>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</si>
  <si>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</si>
  <si>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</si>
  <si>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</si>
  <si>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</si>
  <si>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</si>
  <si>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</si>
  <si>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</si>
  <si>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</si>
  <si>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</si>
  <si>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</si>
  <si>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</si>
  <si>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</si>
  <si>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</si>
  <si>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</si>
  <si>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</si>
  <si>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</si>
  <si>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</si>
  <si>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</si>
  <si>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</si>
  <si>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</si>
  <si>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</si>
  <si>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</si>
  <si>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</si>
  <si>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</si>
  <si>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</si>
  <si>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</si>
  <si>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</si>
  <si>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</si>
  <si>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</si>
  <si>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</si>
  <si>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</si>
  <si>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</si>
  <si>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</si>
  <si>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</si>
  <si>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</si>
  <si>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</si>
  <si>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</si>
  <si>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</si>
  <si>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</si>
  <si>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</si>
  <si>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</si>
  <si>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</si>
  <si>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</si>
  <si>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</si>
  <si>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</si>
  <si>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</si>
  <si>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</si>
  <si>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</si>
  <si>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</si>
  <si>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</si>
  <si>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</si>
  <si>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</si>
  <si>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</si>
  <si>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</si>
  <si>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</si>
  <si>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</si>
  <si>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</si>
  <si>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</si>
  <si>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</si>
  <si>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</si>
  <si>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</si>
  <si>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</si>
  <si>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</si>
  <si>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</si>
  <si>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</si>
  <si>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</si>
  <si>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</si>
  <si>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</si>
  <si>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</si>
  <si>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</si>
  <si>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</si>
  <si>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</si>
  <si>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</si>
  <si>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</si>
  <si>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</si>
  <si>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</si>
  <si>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</si>
  <si>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</si>
  <si>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</si>
  <si>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</si>
  <si>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</si>
  <si>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</si>
  <si>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</si>
  <si>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</si>
  <si>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</si>
  <si>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</si>
  <si>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</si>
  <si>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</si>
  <si>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</si>
  <si>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</si>
  <si>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</si>
  <si>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</si>
  <si>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</si>
  <si>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</si>
  <si>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</si>
  <si>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</si>
  <si>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</si>
  <si>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</si>
  <si>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</si>
  <si>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</si>
  <si>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</si>
  <si>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</si>
  <si>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</si>
  <si>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</si>
  <si>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</si>
  <si>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</si>
  <si>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</si>
  <si>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</si>
  <si>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</si>
  <si>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</si>
  <si>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</si>
  <si>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</si>
  <si>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</si>
  <si>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</si>
  <si>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</si>
  <si>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</si>
  <si>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</si>
  <si>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</si>
  <si>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</si>
  <si>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</si>
  <si>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</si>
  <si>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</si>
  <si>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</si>
  <si>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</si>
  <si>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</si>
  <si>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</si>
  <si>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</si>
  <si>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</si>
  <si>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</si>
  <si>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</si>
  <si>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</si>
  <si>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</si>
  <si>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</si>
  <si>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</si>
  <si>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</si>
  <si>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</si>
  <si>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</si>
  <si>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</si>
  <si>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</si>
  <si>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</si>
  <si>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</si>
  <si>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</si>
  <si>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</si>
  <si>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</si>
  <si>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</si>
  <si>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</si>
  <si>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</si>
  <si>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</si>
  <si>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</si>
  <si>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</si>
  <si>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</si>
  <si>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</si>
  <si>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</si>
  <si>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</si>
  <si>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</si>
  <si>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</si>
  <si>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</si>
  <si>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</si>
  <si>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</si>
  <si>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</si>
  <si>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</si>
  <si>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</si>
  <si>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</si>
  <si>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</si>
  <si>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</si>
  <si>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</si>
  <si>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</si>
  <si>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</si>
  <si>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</si>
  <si>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</si>
  <si>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</si>
  <si>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</si>
  <si>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</si>
  <si>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</si>
  <si>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</si>
  <si>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</si>
  <si>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</si>
  <si>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</si>
  <si>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</si>
  <si>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</si>
  <si>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</si>
  <si>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</si>
  <si>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</si>
  <si>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</si>
  <si>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</si>
  <si>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</si>
  <si>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</si>
  <si>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</si>
  <si>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</si>
  <si>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</si>
  <si>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</si>
  <si>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</si>
  <si>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</si>
  <si>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</si>
  <si>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</si>
  <si>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</si>
  <si>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</si>
  <si>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</si>
  <si>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</si>
  <si>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</si>
  <si>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</si>
  <si>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</si>
  <si>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</si>
  <si>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</si>
  <si>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</si>
  <si>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</si>
  <si>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</si>
  <si>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</si>
  <si>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</si>
  <si>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</si>
  <si>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</si>
  <si>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</si>
  <si>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</si>
  <si>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</si>
  <si>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</si>
  <si>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</si>
  <si>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</si>
  <si>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</si>
  <si>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</si>
  <si>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</si>
  <si>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</si>
  <si>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</si>
  <si>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</si>
  <si>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</si>
  <si>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</si>
  <si>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</si>
  <si>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</si>
  <si>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</si>
  <si>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</si>
  <si>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</si>
  <si>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</si>
  <si>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</si>
  <si>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</si>
  <si>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</si>
  <si>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</si>
  <si>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</si>
  <si>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</si>
  <si>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</si>
  <si>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</si>
  <si>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</si>
  <si>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</si>
  <si>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</si>
  <si>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</si>
  <si>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</si>
  <si>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</si>
  <si>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</si>
  <si>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</si>
  <si>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</si>
  <si>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</si>
  <si>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</si>
  <si>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</si>
  <si>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</si>
  <si>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</si>
  <si>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</si>
  <si>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</si>
  <si>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</si>
  <si>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</si>
  <si>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</si>
  <si>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</si>
  <si>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</si>
  <si>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</si>
  <si>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</si>
  <si>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</si>
  <si>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</si>
  <si>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</si>
  <si>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</si>
  <si>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</si>
  <si>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</si>
  <si>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</si>
  <si>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</si>
  <si>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</si>
  <si>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</si>
  <si>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</si>
  <si>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</si>
  <si>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</si>
  <si>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</si>
  <si>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</si>
  <si>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</si>
  <si>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</si>
  <si>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</si>
  <si>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</si>
  <si>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</si>
  <si>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</si>
  <si>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</si>
  <si>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</si>
  <si>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</si>
  <si>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</si>
  <si>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</si>
  <si>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</si>
  <si>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</si>
  <si>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</si>
  <si>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</si>
  <si>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</si>
  <si>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</si>
  <si>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</si>
  <si>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</si>
  <si>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</si>
  <si>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</si>
  <si>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</si>
  <si>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</si>
  <si>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</si>
  <si>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</si>
  <si>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</si>
  <si>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</si>
  <si>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</si>
  <si>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</si>
  <si>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</si>
  <si>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</si>
  <si>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</si>
  <si>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</si>
  <si>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</si>
  <si>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</si>
  <si>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</si>
  <si>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</si>
  <si>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</si>
  <si>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</si>
  <si>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</si>
  <si>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</si>
  <si>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</si>
  <si>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</si>
  <si>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</si>
  <si>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</si>
  <si>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</si>
  <si>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</si>
  <si>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</si>
  <si>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</si>
  <si>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</si>
  <si>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</si>
  <si>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</si>
  <si>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</si>
  <si>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</si>
  <si>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</si>
  <si>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</si>
  <si>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</si>
  <si>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</si>
  <si>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</si>
  <si>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</si>
  <si>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</si>
  <si>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</si>
  <si>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</si>
  <si>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</si>
  <si>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</si>
  <si>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</si>
  <si>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</si>
  <si>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</si>
  <si>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</si>
  <si>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</si>
  <si>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</si>
  <si>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</si>
  <si>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</si>
  <si>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</si>
  <si>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</si>
  <si>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</si>
  <si>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</si>
  <si>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</si>
  <si>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</si>
  <si>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</si>
  <si>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</si>
  <si>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</si>
  <si>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</si>
  <si>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</si>
  <si>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</si>
  <si>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</si>
  <si>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</si>
  <si>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</si>
  <si>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</si>
  <si>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</si>
  <si>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</si>
  <si>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</si>
  <si>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</si>
  <si>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</si>
  <si>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</si>
  <si>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</si>
  <si>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</si>
  <si>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</si>
  <si>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</si>
  <si>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</si>
  <si>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</si>
  <si>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</si>
  <si>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</si>
  <si>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</si>
  <si>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</si>
  <si>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</si>
  <si>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</si>
  <si>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</si>
  <si>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</si>
  <si>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</si>
  <si>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</si>
  <si>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</si>
  <si>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</si>
  <si>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</si>
  <si>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</si>
  <si>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</si>
  <si>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</si>
  <si>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</si>
  <si>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</si>
  <si>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</si>
  <si>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</si>
  <si>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</si>
  <si>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</si>
  <si>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</si>
  <si>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</si>
  <si>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</si>
  <si>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</si>
  <si>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</si>
  <si>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</si>
  <si>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</si>
  <si>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</si>
  <si>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</si>
  <si>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</si>
  <si>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</si>
  <si>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</si>
  <si>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</si>
  <si>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</si>
  <si>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</si>
  <si>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</si>
  <si>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</si>
  <si>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</si>
  <si>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</si>
  <si>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</si>
  <si>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</si>
  <si>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</si>
  <si>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</si>
  <si>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</si>
  <si>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</si>
  <si>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</si>
  <si>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</si>
  <si>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</si>
  <si>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</si>
  <si>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</si>
  <si>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</si>
  <si>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</si>
  <si>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</si>
  <si>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</si>
  <si>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</si>
  <si>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</si>
  <si>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</si>
  <si>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</si>
  <si>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</si>
  <si>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</si>
  <si>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</si>
  <si>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</si>
  <si>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</si>
  <si>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</si>
  <si>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</si>
  <si>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</si>
  <si>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</si>
  <si>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</si>
  <si>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</si>
  <si>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</si>
  <si>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</si>
  <si>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</si>
  <si>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</si>
  <si>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</si>
  <si>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</si>
  <si>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</si>
  <si>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</si>
  <si>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</si>
  <si>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</si>
  <si>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</si>
  <si>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</si>
  <si>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</si>
  <si>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</si>
  <si>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</si>
  <si>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</si>
  <si>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</si>
  <si>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</si>
  <si>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</si>
  <si>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</si>
  <si>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</si>
  <si>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</si>
  <si>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</si>
  <si>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</si>
  <si>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</si>
  <si>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</si>
  <si>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</si>
  <si>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</si>
  <si>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</si>
  <si>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</si>
  <si>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</si>
  <si>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</si>
  <si>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</si>
  <si>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</si>
  <si>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</si>
  <si>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</si>
  <si>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</si>
  <si>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</si>
  <si>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</si>
  <si>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</si>
  <si>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</si>
  <si>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</si>
  <si>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</si>
  <si>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</si>
  <si>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</si>
  <si>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</si>
  <si>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</si>
  <si>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</si>
  <si>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</si>
  <si>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</si>
  <si>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</si>
  <si>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</si>
  <si>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</si>
  <si>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</si>
  <si>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</si>
  <si>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</si>
  <si>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</si>
  <si>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</si>
  <si>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</si>
  <si>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</si>
  <si>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</si>
  <si>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</si>
  <si>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</si>
  <si>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</si>
  <si>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</si>
  <si>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</si>
  <si>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</si>
  <si>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</si>
  <si>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</si>
  <si>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</si>
  <si>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</si>
  <si>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</si>
  <si>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</si>
  <si>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</si>
  <si>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</si>
  <si>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</si>
  <si>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</si>
  <si>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</si>
  <si>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</si>
  <si>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</si>
  <si>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</si>
  <si>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</si>
  <si>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</si>
  <si>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</si>
  <si>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</si>
  <si>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</si>
  <si>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</si>
  <si>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</si>
  <si>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</si>
  <si>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</si>
  <si>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</si>
  <si>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</si>
  <si>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</si>
  <si>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</si>
  <si>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</si>
  <si>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</si>
  <si>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</si>
  <si>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</si>
  <si>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</si>
  <si>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</si>
  <si>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</si>
  <si>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</si>
  <si>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</si>
  <si>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</si>
  <si>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</si>
  <si>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</si>
  <si>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</si>
  <si>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</si>
  <si>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</si>
  <si>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</si>
  <si>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</si>
  <si>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</si>
  <si>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</si>
  <si>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</si>
  <si>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</si>
  <si>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</si>
  <si>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</si>
  <si>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</si>
  <si>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</si>
  <si>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</si>
  <si>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</si>
  <si>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</si>
  <si>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</si>
  <si>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</si>
  <si>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</si>
  <si>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</si>
  <si>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</si>
  <si>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</si>
  <si>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</si>
  <si>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</si>
  <si>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</si>
  <si>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</si>
  <si>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</si>
  <si>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</si>
  <si>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</si>
  <si>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</si>
  <si>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</si>
  <si>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</si>
  <si>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</si>
  <si>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</si>
  <si>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</si>
  <si>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</si>
  <si>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</si>
  <si>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</si>
  <si>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</si>
  <si>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</si>
  <si>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</si>
  <si>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</si>
  <si>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</si>
  <si>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</si>
  <si>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</si>
  <si>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</si>
  <si>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</si>
  <si>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</si>
  <si>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</si>
  <si>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</si>
  <si>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</si>
  <si>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</si>
  <si>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</si>
  <si>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</si>
  <si>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</si>
  <si>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</si>
  <si>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</si>
  <si>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</si>
  <si>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</si>
  <si>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</si>
  <si>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</si>
  <si>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</si>
  <si>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</si>
  <si>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</si>
  <si>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</si>
  <si>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</si>
  <si>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</si>
  <si>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</si>
  <si>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</si>
  <si>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</si>
  <si>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</si>
  <si>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</si>
  <si>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</si>
  <si>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</si>
  <si>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</si>
  <si>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</si>
  <si>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</si>
  <si>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</si>
  <si>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</si>
  <si>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</si>
  <si>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</si>
  <si>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</si>
  <si>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</si>
  <si>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</si>
  <si>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</si>
  <si>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</si>
  <si>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</si>
  <si>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</si>
  <si>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</si>
  <si>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</si>
  <si>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</si>
  <si>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</si>
  <si>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</si>
  <si>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</si>
  <si>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</si>
  <si>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</si>
  <si>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</si>
  <si>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</si>
  <si>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</si>
  <si>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</si>
  <si>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</si>
  <si>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</si>
  <si>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</si>
  <si>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</si>
  <si>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</si>
  <si>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</si>
  <si>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</si>
  <si>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</si>
  <si>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</si>
  <si>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</si>
  <si>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</si>
  <si>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</si>
  <si>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</si>
  <si>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</si>
  <si>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</si>
  <si>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</si>
  <si>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</si>
  <si>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</si>
  <si>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</si>
  <si>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</si>
  <si>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</si>
  <si>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</si>
  <si>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</si>
  <si>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</si>
  <si>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</si>
  <si>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</si>
  <si>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</si>
  <si>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</si>
  <si>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</si>
  <si>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</si>
  <si>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</si>
  <si>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</si>
  <si>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</si>
  <si>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</si>
  <si>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</si>
  <si>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</si>
  <si>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</si>
  <si>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</si>
  <si>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</si>
  <si>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</si>
  <si>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</si>
  <si>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</si>
  <si>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</si>
  <si>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</si>
  <si>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</si>
  <si>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</si>
  <si>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</si>
  <si>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</si>
  <si>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</si>
  <si>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</si>
  <si>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</si>
  <si>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</si>
  <si>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</si>
  <si>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</si>
  <si>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</si>
  <si>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</si>
  <si>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</si>
  <si>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</si>
  <si>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</si>
  <si>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</si>
  <si>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</si>
  <si>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</si>
  <si>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</si>
  <si>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</si>
  <si>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</si>
  <si>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</si>
  <si>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</si>
  <si>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</si>
  <si>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</si>
  <si>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</si>
  <si>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</si>
  <si>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</si>
  <si>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</si>
  <si>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</si>
  <si>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</si>
  <si>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</si>
  <si>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</si>
  <si>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</si>
  <si>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</si>
  <si>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</si>
  <si>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</si>
  <si>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</si>
  <si>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</si>
  <si>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</si>
  <si>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</si>
  <si>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</si>
  <si>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</si>
  <si>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</si>
  <si>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</si>
  <si>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</si>
  <si>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</si>
  <si>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</si>
  <si>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</si>
  <si>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</si>
  <si>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</si>
  <si>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</si>
  <si>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</si>
  <si>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</si>
  <si>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</si>
  <si>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</si>
  <si>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</si>
  <si>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</si>
  <si>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</si>
  <si>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</si>
  <si>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</si>
  <si>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</si>
  <si>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</si>
  <si>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</si>
  <si>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</si>
  <si>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</si>
  <si>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</si>
  <si>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</si>
  <si>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</si>
  <si>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</si>
  <si>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</si>
  <si>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</si>
  <si>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</si>
  <si>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</si>
  <si>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</si>
  <si>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</si>
  <si>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</si>
  <si>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</si>
  <si>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</si>
  <si>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</si>
  <si>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</si>
  <si>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</si>
  <si>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</si>
  <si>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</si>
  <si>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</si>
  <si>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</si>
  <si>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</si>
  <si>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</si>
  <si>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</si>
  <si>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</si>
  <si>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</si>
  <si>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</si>
  <si>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</si>
  <si>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</si>
  <si>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</si>
  <si>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</si>
  <si>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</si>
  <si>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</si>
  <si>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</si>
  <si>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</si>
  <si>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</si>
  <si>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</si>
  <si>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</si>
  <si>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</si>
  <si>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</si>
  <si>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</si>
  <si>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</si>
  <si>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</si>
  <si>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</si>
  <si>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</si>
  <si>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</si>
  <si>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</si>
  <si>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</si>
  <si>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</si>
  <si>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</si>
  <si>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</si>
  <si>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</si>
  <si>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</si>
  <si>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</si>
  <si>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</si>
  <si>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</si>
  <si>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</si>
  <si>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</si>
  <si>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</si>
  <si>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</si>
  <si>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</si>
  <si>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</si>
  <si>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</si>
  <si>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</si>
  <si>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</si>
  <si>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</si>
  <si>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</si>
  <si>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</si>
  <si>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</si>
  <si>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</si>
  <si>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</si>
  <si>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</si>
  <si>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</si>
  <si>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</si>
  <si>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</si>
  <si>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</si>
  <si>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</si>
  <si>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</si>
  <si>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</si>
  <si>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</si>
  <si>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</si>
  <si>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</si>
  <si>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</si>
  <si>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</si>
  <si>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</si>
  <si>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</si>
  <si>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</si>
  <si>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</si>
  <si>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</si>
  <si>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</si>
  <si>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</si>
  <si>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</si>
  <si>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</si>
  <si>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</si>
  <si>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</si>
  <si>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</si>
  <si>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</si>
  <si>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</si>
  <si>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</si>
  <si>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</si>
  <si>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</si>
  <si>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</si>
  <si>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</si>
  <si>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</si>
  <si>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</si>
  <si>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</si>
  <si>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</si>
  <si>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</si>
  <si>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</si>
  <si>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</si>
  <si>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</si>
  <si>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</si>
  <si>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</si>
  <si>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</si>
  <si>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</si>
  <si>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</si>
  <si>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</si>
  <si>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</si>
  <si>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</si>
  <si>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</si>
  <si>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</si>
  <si>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</si>
  <si>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</si>
  <si>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</si>
  <si>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</si>
  <si>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</si>
  <si>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</si>
  <si>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</si>
  <si>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</si>
  <si>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</si>
  <si>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</si>
  <si>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</si>
  <si>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</si>
  <si>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</si>
  <si>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</si>
  <si>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</si>
  <si>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</si>
  <si>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</si>
  <si>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</si>
  <si>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</si>
  <si>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</si>
  <si>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</si>
  <si>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</si>
  <si>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</si>
  <si>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</si>
  <si>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</si>
  <si>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</si>
  <si>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</si>
  <si>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</si>
  <si>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</si>
  <si>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</si>
  <si>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</si>
  <si>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</si>
  <si>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</si>
  <si>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</si>
  <si>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</si>
  <si>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</si>
  <si>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</si>
  <si>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</si>
  <si>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</si>
  <si>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</si>
  <si>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</si>
  <si>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</si>
  <si>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</si>
  <si>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</si>
  <si>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</si>
  <si>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</si>
  <si>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</si>
  <si>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</si>
  <si>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</si>
  <si>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</si>
  <si>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</si>
  <si>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</si>
  <si>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</si>
  <si>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</si>
  <si>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</si>
  <si>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</si>
  <si>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</si>
  <si>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</si>
  <si>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</si>
  <si>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</si>
  <si>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</si>
  <si>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</si>
  <si>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</si>
  <si>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</si>
  <si>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</si>
  <si>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</si>
  <si>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</si>
  <si>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</si>
  <si>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</si>
  <si>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</si>
  <si>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</si>
  <si>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</si>
  <si>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</si>
  <si>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</si>
  <si>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</si>
  <si>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</si>
  <si>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</si>
  <si>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</si>
  <si>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</si>
  <si>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</si>
  <si>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</si>
  <si>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</si>
  <si>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</si>
  <si>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</si>
  <si>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</si>
  <si>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</si>
  <si>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</si>
  <si>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</si>
  <si>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</si>
  <si>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</si>
  <si>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</si>
  <si>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</si>
  <si>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</si>
  <si>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</si>
  <si>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</si>
  <si>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</si>
  <si>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</si>
  <si>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</si>
  <si>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</si>
  <si>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</si>
  <si>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</si>
  <si>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</si>
  <si>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</si>
  <si>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</si>
  <si>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</si>
  <si>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</si>
  <si>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</si>
  <si>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</si>
  <si>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</si>
  <si>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</si>
  <si>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</si>
  <si>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</si>
  <si>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</si>
  <si>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</si>
  <si>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</si>
  <si>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</si>
  <si>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</si>
  <si>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</si>
  <si>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</si>
  <si>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</si>
  <si>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</si>
  <si>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</si>
  <si>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</si>
  <si>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</si>
  <si>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</si>
  <si>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</si>
  <si>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</si>
  <si>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</si>
  <si>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</si>
  <si>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</si>
  <si>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</si>
  <si>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</si>
  <si>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</si>
  <si>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</si>
  <si>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</si>
  <si>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</si>
  <si>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</si>
  <si>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</si>
  <si>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</si>
  <si>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</si>
  <si>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</si>
  <si>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</si>
  <si>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</si>
  <si>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</si>
  <si>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</si>
  <si>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</si>
  <si>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</si>
  <si>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</si>
  <si>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</si>
  <si>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</si>
  <si>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</si>
  <si>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</si>
  <si>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</si>
  <si>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</si>
  <si>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</si>
  <si>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</si>
  <si>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</si>
  <si>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</si>
  <si>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</si>
  <si>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</si>
  <si>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</si>
  <si>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</si>
  <si>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</si>
  <si>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</si>
  <si>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</si>
  <si>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</si>
  <si>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</si>
  <si>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</si>
  <si>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</si>
  <si>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</si>
  <si>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</si>
  <si>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</si>
  <si>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</si>
  <si>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</si>
  <si>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</si>
  <si>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</si>
  <si>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</si>
  <si>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</si>
  <si>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</si>
  <si>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</si>
  <si>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</si>
  <si>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</si>
  <si>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</si>
  <si>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</si>
  <si>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</si>
  <si>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</si>
  <si>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</si>
  <si>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</si>
  <si>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</si>
  <si>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</si>
  <si>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</si>
  <si>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</si>
  <si>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</si>
  <si>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</si>
  <si>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</si>
  <si>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</si>
  <si>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</si>
  <si>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</si>
  <si>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</si>
  <si>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</si>
  <si>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</si>
  <si>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</si>
  <si>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</si>
  <si>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</si>
  <si>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</si>
  <si>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</si>
  <si>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</si>
  <si>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</si>
  <si>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</si>
  <si>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</si>
  <si>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</si>
  <si>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</si>
  <si>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</si>
  <si>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</si>
  <si>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</si>
  <si>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</si>
  <si>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</si>
  <si>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</si>
  <si>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</si>
  <si>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</si>
  <si>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</si>
  <si>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</si>
  <si>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</si>
  <si>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</si>
  <si>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</si>
  <si>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</si>
  <si>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</si>
  <si>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</si>
  <si>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</si>
  <si>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</si>
  <si>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</si>
  <si>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</si>
  <si>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</si>
  <si>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</si>
  <si>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</si>
  <si>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</si>
  <si>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</si>
  <si>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</si>
  <si>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</si>
  <si>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</si>
  <si>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</si>
  <si>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</si>
  <si>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</si>
  <si>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</si>
  <si>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</si>
  <si>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</si>
  <si>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</si>
  <si>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</si>
  <si>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</si>
  <si>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</si>
  <si>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</si>
  <si>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</si>
  <si>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</si>
  <si>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</si>
  <si>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</si>
  <si>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</si>
  <si>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</si>
  <si>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</si>
  <si>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</si>
  <si>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</si>
  <si>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</si>
  <si>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</si>
  <si>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</si>
  <si>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</si>
  <si>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</si>
  <si>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</si>
  <si>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</si>
  <si>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</si>
  <si>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</si>
  <si>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</si>
  <si>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</si>
  <si>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</si>
  <si>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</si>
  <si>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</si>
  <si>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</si>
  <si>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</si>
  <si>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</si>
  <si>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</si>
  <si>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</si>
  <si>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</si>
  <si>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</si>
  <si>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</si>
  <si>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</si>
  <si>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</si>
  <si>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</si>
  <si>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</si>
  <si>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</si>
  <si>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</si>
  <si>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</si>
  <si>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</si>
  <si>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</si>
  <si>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</si>
  <si>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</si>
  <si>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</si>
  <si>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</si>
  <si>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</si>
  <si>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</si>
  <si>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</si>
  <si>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</si>
  <si>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</si>
  <si>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</si>
  <si>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</si>
  <si>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</si>
  <si>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</si>
  <si>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</si>
  <si>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</si>
  <si>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</si>
  <si>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</si>
  <si>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</si>
  <si>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</si>
  <si>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</si>
  <si>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</si>
  <si>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</si>
  <si>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</si>
  <si>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</si>
  <si>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</si>
  <si>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</si>
  <si>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</si>
  <si>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</si>
  <si>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</si>
  <si>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</si>
  <si>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</si>
  <si>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</si>
  <si>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</si>
  <si>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</si>
  <si>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</si>
  <si>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</si>
  <si>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</si>
  <si>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</si>
  <si>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</si>
  <si>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</si>
  <si>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</si>
  <si>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</si>
  <si>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</si>
  <si>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</si>
  <si>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</si>
  <si>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</si>
  <si>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</si>
  <si>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</si>
  <si>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</si>
  <si>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</si>
  <si>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</si>
  <si>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</si>
  <si>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</si>
  <si>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</si>
  <si>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</si>
  <si>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</si>
  <si>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</si>
  <si>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</si>
  <si>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</si>
  <si>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</si>
  <si>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</si>
  <si>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</si>
  <si>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</si>
  <si>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</si>
  <si>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</si>
  <si>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</si>
  <si>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</si>
  <si>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</si>
  <si>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</si>
  <si>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</si>
  <si>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</si>
  <si>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</si>
  <si>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</si>
  <si>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</si>
  <si>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</si>
  <si>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</si>
  <si>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</si>
  <si>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</si>
  <si>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</si>
  <si>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</si>
  <si>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</si>
  <si>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</si>
  <si>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</si>
  <si>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</si>
  <si>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</si>
  <si>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</si>
  <si>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</si>
  <si>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</si>
  <si>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</si>
  <si>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</si>
  <si>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</si>
  <si>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</si>
  <si>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</si>
  <si>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</si>
  <si>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</si>
  <si>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</si>
  <si>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</si>
  <si>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</si>
  <si>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</si>
  <si>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</si>
  <si>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</si>
  <si>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</si>
  <si>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</si>
  <si>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</si>
  <si>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</si>
  <si>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</si>
  <si>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</si>
  <si>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</si>
  <si>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</si>
  <si>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</si>
  <si>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</si>
  <si>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</si>
  <si>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</si>
  <si>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</si>
  <si>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</si>
  <si>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</si>
  <si>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</si>
  <si>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</si>
  <si>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</si>
  <si>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</si>
  <si>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</si>
  <si>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</si>
  <si>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</si>
  <si>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</si>
  <si>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</si>
  <si>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</si>
  <si>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</si>
  <si>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</si>
  <si>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</si>
  <si>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</si>
  <si>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</si>
  <si>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</si>
  <si>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</si>
  <si>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</si>
  <si>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</si>
  <si>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</si>
  <si>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</si>
  <si>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</si>
  <si>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</si>
  <si>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</si>
  <si>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</si>
  <si>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</si>
  <si>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</si>
  <si>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</si>
  <si>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</si>
  <si>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</si>
  <si>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</si>
  <si>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</si>
  <si>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</si>
  <si>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</si>
  <si>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</si>
  <si>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</si>
  <si>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</si>
  <si>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</si>
  <si>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</si>
  <si>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</si>
  <si>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</si>
  <si>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</si>
  <si>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</si>
  <si>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</si>
  <si>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</si>
  <si>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</si>
  <si>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</si>
  <si>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</si>
  <si>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</si>
  <si>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</si>
  <si>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</si>
  <si>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</si>
  <si>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</si>
  <si>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</si>
  <si>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</si>
  <si>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</si>
  <si>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</si>
  <si>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</si>
  <si>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</si>
  <si>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</si>
  <si>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</si>
  <si>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</si>
  <si>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</si>
  <si>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</si>
  <si>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</si>
  <si>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</si>
  <si>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</si>
  <si>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</si>
  <si>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</si>
  <si>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</si>
  <si>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</si>
  <si>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</si>
  <si>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</si>
  <si>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</si>
  <si>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</si>
  <si>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</si>
  <si>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</si>
  <si>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</si>
  <si>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</si>
  <si>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</si>
  <si>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</si>
  <si>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</si>
  <si>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</si>
  <si>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</si>
  <si>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</si>
  <si>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</si>
  <si>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</si>
  <si>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</si>
  <si>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</si>
  <si>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</si>
  <si>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</si>
  <si>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</si>
  <si>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</si>
  <si>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</si>
  <si>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</si>
  <si>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</si>
  <si>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</si>
  <si>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</si>
  <si>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</si>
  <si>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</si>
  <si>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</si>
  <si>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</si>
  <si>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</si>
  <si>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</si>
  <si>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</si>
  <si>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</si>
  <si>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</si>
  <si>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</si>
  <si>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</si>
  <si>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</si>
  <si>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</si>
  <si>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</si>
  <si>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</si>
  <si>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</si>
  <si>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</si>
  <si>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</si>
  <si>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</si>
  <si>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</si>
  <si>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</si>
  <si>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</si>
  <si>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</si>
  <si>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</si>
  <si>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</si>
  <si>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</si>
  <si>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</si>
  <si>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</si>
  <si>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</si>
  <si>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</si>
  <si>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</si>
  <si>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</si>
  <si>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</si>
  <si>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</si>
  <si>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</si>
  <si>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</si>
  <si>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</si>
  <si>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</si>
  <si>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</si>
  <si>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</si>
  <si>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</si>
  <si>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</si>
  <si>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</si>
  <si>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</si>
  <si>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</si>
  <si>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</si>
  <si>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</si>
  <si>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</si>
  <si>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</si>
  <si>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</si>
  <si>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</si>
  <si>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</si>
  <si>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</si>
  <si>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</si>
  <si>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</si>
  <si>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</si>
  <si>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</si>
  <si>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</si>
  <si>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</si>
  <si>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</si>
  <si>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</si>
  <si>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</si>
  <si>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</si>
  <si>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</si>
  <si>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</si>
  <si>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</si>
  <si>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</si>
  <si>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</si>
  <si>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</si>
  <si>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</si>
  <si>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</si>
  <si>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</si>
  <si>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</si>
  <si>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</si>
  <si>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</si>
  <si>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</si>
  <si>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</si>
  <si>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</si>
  <si>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</si>
  <si>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</si>
  <si>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</si>
  <si>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</si>
  <si>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</si>
  <si>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</si>
  <si>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</si>
  <si>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</si>
  <si>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</si>
  <si>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</si>
  <si>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</si>
  <si>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</si>
  <si>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</si>
  <si>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</si>
  <si>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</si>
  <si>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</si>
  <si>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</si>
  <si>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</si>
  <si>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</si>
  <si>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</si>
  <si>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</si>
  <si>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</si>
  <si>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</si>
  <si>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</si>
  <si>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</si>
  <si>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</si>
  <si>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</si>
  <si>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</si>
  <si>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</si>
  <si>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</si>
  <si>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</si>
  <si>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</si>
  <si>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</si>
  <si>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</si>
  <si>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</si>
  <si>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</si>
  <si>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</si>
  <si>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</si>
  <si>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</si>
  <si>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</si>
  <si>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</si>
  <si>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</si>
  <si>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</si>
  <si>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</si>
  <si>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</si>
  <si>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</si>
  <si>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</si>
  <si>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</si>
  <si>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</si>
  <si>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</si>
  <si>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</si>
  <si>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</si>
  <si>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</si>
  <si>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</si>
  <si>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</si>
  <si>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</si>
  <si>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</si>
  <si>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</si>
  <si>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</si>
  <si>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</si>
  <si>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</si>
  <si>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</si>
  <si>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</si>
  <si>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</si>
  <si>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</si>
  <si>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</si>
  <si>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</si>
  <si>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</si>
  <si>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</si>
  <si>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</si>
  <si>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</si>
  <si>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</si>
  <si>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</si>
  <si>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</si>
  <si>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</si>
  <si>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</si>
  <si>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</si>
  <si>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</si>
  <si>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</si>
  <si>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</si>
  <si>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</si>
  <si>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</si>
  <si>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</si>
  <si>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</si>
  <si>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</si>
  <si>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</si>
  <si>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</si>
  <si>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</si>
  <si>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</si>
  <si>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</si>
  <si>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</si>
  <si>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</si>
  <si>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</si>
  <si>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</si>
  <si>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</si>
  <si>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</si>
  <si>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</si>
  <si>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</si>
  <si>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</si>
  <si>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</si>
  <si>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</si>
  <si>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</si>
  <si>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</si>
  <si>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</si>
  <si>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</si>
  <si>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</si>
  <si>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</si>
  <si>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</si>
  <si>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</si>
  <si>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</si>
  <si>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</si>
  <si>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</si>
  <si>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</si>
  <si>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</si>
  <si>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</si>
  <si>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</si>
  <si>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</si>
  <si>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</si>
  <si>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</si>
  <si>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</si>
  <si>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</si>
  <si>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</si>
  <si>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</si>
  <si>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</si>
  <si>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</si>
  <si>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</si>
  <si>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</si>
  <si>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</si>
  <si>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</si>
  <si>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</si>
  <si>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</si>
  <si>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</si>
  <si>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</si>
  <si>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</si>
  <si>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</si>
  <si>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</si>
  <si>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</si>
  <si>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</si>
  <si>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</si>
  <si>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</si>
  <si>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</si>
  <si>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</si>
  <si>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</si>
  <si>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</si>
  <si>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</si>
  <si>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</si>
  <si>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</si>
  <si>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</si>
  <si>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</si>
  <si>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</si>
  <si>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</si>
  <si>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</si>
  <si>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</si>
  <si>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</si>
  <si>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</si>
  <si>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</si>
  <si>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</si>
  <si>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</si>
  <si>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</si>
  <si>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</si>
  <si>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</si>
  <si>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</si>
  <si>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</si>
  <si>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</si>
  <si>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</si>
  <si>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</si>
  <si>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</si>
  <si>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</si>
  <si>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</si>
  <si>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</si>
  <si>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</si>
  <si>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</si>
  <si>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</si>
  <si>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</si>
  <si>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</si>
  <si>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</si>
  <si>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</si>
  <si>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</si>
  <si>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</si>
  <si>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</si>
  <si>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</si>
  <si>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</si>
  <si>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</si>
  <si>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</si>
  <si>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</si>
  <si>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</si>
  <si>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</si>
  <si>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</si>
  <si>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</si>
  <si>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</si>
  <si>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</si>
  <si>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</si>
  <si>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</si>
  <si>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</si>
  <si>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</si>
  <si>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</si>
  <si>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</si>
  <si>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</si>
  <si>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</si>
  <si>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</si>
  <si>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</si>
  <si>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</si>
  <si>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</si>
  <si>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</si>
  <si>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</si>
  <si>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</si>
  <si>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</si>
  <si>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</si>
  <si>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</si>
  <si>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</si>
  <si>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</si>
  <si>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</si>
  <si>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</si>
  <si>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</si>
  <si>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</si>
  <si>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</si>
  <si>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</si>
  <si>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</si>
  <si>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</si>
  <si>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</si>
  <si>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</si>
  <si>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</si>
  <si>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</si>
  <si>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</si>
  <si>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</si>
  <si>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</si>
  <si>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</si>
  <si>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</si>
  <si>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</si>
  <si>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</si>
  <si>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</si>
  <si>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</si>
  <si>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</si>
  <si>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</si>
  <si>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</si>
  <si>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</si>
  <si>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</si>
  <si>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</si>
  <si>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</si>
  <si>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</si>
  <si>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</si>
  <si>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</si>
  <si>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</si>
  <si>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</si>
  <si>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</si>
  <si>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</si>
  <si>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</si>
  <si>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</si>
  <si>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</si>
  <si>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</si>
  <si>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</si>
  <si>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</si>
  <si>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</si>
  <si>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</si>
  <si>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</si>
  <si>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</si>
  <si>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</si>
  <si>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</si>
  <si>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</si>
  <si>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</si>
  <si>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</si>
  <si>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</si>
  <si>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</si>
  <si>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</si>
  <si>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</si>
  <si>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</si>
  <si>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</si>
  <si>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</si>
  <si>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</si>
  <si>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</si>
  <si>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</si>
  <si>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</si>
  <si>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</si>
  <si>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</si>
  <si>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</si>
  <si>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</si>
  <si>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</si>
  <si>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</si>
  <si>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</si>
  <si>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</si>
  <si>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</si>
  <si>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</si>
  <si>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</si>
  <si>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</si>
  <si>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</si>
  <si>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</si>
  <si>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</si>
  <si>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</si>
  <si>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</si>
  <si>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</si>
  <si>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</si>
  <si>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</si>
  <si>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</si>
  <si>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</si>
  <si>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</si>
  <si>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</si>
  <si>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</si>
  <si>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</si>
  <si>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</si>
  <si>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</si>
  <si>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</si>
  <si>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</si>
  <si>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</si>
  <si>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</si>
  <si>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</si>
  <si>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</si>
  <si>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</si>
  <si>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</si>
  <si>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</si>
  <si>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</si>
  <si>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</si>
  <si>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</si>
  <si>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</si>
  <si>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</si>
  <si>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</si>
  <si>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</si>
  <si>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</si>
  <si>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</si>
  <si>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</si>
  <si>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</si>
  <si>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</si>
  <si>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</si>
  <si>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</si>
  <si>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</si>
  <si>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</si>
  <si>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</si>
  <si>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</si>
  <si>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</si>
  <si>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</si>
  <si>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</si>
  <si>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</si>
  <si>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</si>
  <si>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</si>
  <si>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</si>
  <si>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</si>
  <si>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</si>
  <si>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</si>
  <si>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</si>
  <si>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</si>
  <si>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</si>
  <si>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</si>
  <si>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</si>
  <si>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</si>
  <si>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</si>
  <si>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</si>
  <si>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</si>
  <si>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</si>
  <si>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</si>
  <si>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</si>
  <si>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</si>
  <si>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</si>
  <si>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</si>
  <si>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</si>
  <si>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</si>
  <si>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</si>
  <si>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</si>
  <si>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</si>
  <si>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</si>
  <si>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</si>
  <si>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</si>
  <si>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</si>
  <si>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</si>
  <si>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</si>
  <si>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</si>
  <si>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</si>
  <si>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</si>
  <si>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</si>
  <si>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</si>
  <si>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</si>
  <si>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</si>
  <si>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</si>
  <si>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</si>
  <si>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</si>
  <si>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</si>
  <si>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</si>
  <si>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</si>
  <si>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</si>
  <si>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</si>
  <si>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</si>
  <si>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</si>
  <si>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</si>
  <si>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</si>
  <si>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</si>
  <si>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</si>
  <si>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</si>
  <si>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</si>
  <si>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</si>
  <si>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</si>
  <si>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</si>
  <si>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</si>
  <si>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</si>
  <si>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</si>
  <si>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</si>
  <si>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</si>
  <si>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</si>
  <si>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</si>
  <si>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</si>
  <si>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</si>
  <si>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</si>
  <si>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</si>
  <si>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</si>
  <si>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</si>
  <si>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</si>
  <si>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</si>
  <si>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</si>
  <si>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</si>
  <si>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</si>
  <si>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</si>
  <si>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</si>
  <si>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</si>
  <si>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</si>
  <si>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</si>
  <si>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</si>
  <si>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</si>
  <si>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</si>
  <si>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</si>
  <si>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</si>
  <si>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</si>
  <si>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</si>
  <si>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</si>
  <si>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</si>
  <si>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</si>
  <si>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</si>
  <si>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</si>
  <si>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</si>
  <si>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</si>
  <si>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</si>
  <si>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</si>
  <si>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</si>
  <si>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</si>
  <si>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</si>
  <si>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</si>
  <si>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</si>
  <si>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</si>
  <si>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</si>
  <si>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</si>
  <si>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</si>
  <si>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</si>
  <si>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</si>
  <si>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</si>
  <si>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</si>
  <si>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</si>
  <si>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</si>
  <si>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</si>
  <si>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</si>
  <si>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</si>
  <si>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</si>
  <si>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</si>
  <si>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</si>
  <si>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</si>
  <si>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</si>
  <si>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</si>
  <si>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</si>
  <si>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</si>
  <si>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</si>
  <si>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</si>
  <si>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</si>
  <si>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</si>
  <si>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</si>
  <si>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</si>
  <si>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</si>
  <si>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Ovako AB</t>
  </si>
  <si>
    <t>Steel production</t>
  </si>
  <si>
    <t>SE556813-5338</t>
  </si>
  <si>
    <t>P.O. Box 1721, SE-111 87 Stockholm, Sweden; Visiting address: Kungsträdgårdsgatan 10, Stockholm, Sweden</t>
  </si>
  <si>
    <t>Paola Zetterberg-Eriksson</t>
  </si>
  <si>
    <t>paola.zetterberg-eriksson@ovako.com</t>
  </si>
  <si>
    <t>Elin Eriksson</t>
  </si>
  <si>
    <t>+46 8 622 13 03</t>
  </si>
  <si>
    <t>Compliance Officer</t>
  </si>
  <si>
    <t>elin.eriksson@ovako.com</t>
  </si>
  <si>
    <t>+46 8 622 13 20</t>
  </si>
  <si>
    <t>Tin is not intentionally added in the process. If small traces of tin in the end product it will come with the metal scrap (cans).</t>
  </si>
  <si>
    <t>https://www.ovako.com/en/sustainability/policies-and-guidelines/</t>
  </si>
  <si>
    <t>Documentation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</si>
</sst>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paola.zetterberg-eriksson@ovako.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ovako.com/en/sustainability/policies-and-guidelines/" TargetMode="External"/><Relationship Id="rId4" Type="http://schemas.openxmlformats.org/officeDocument/2006/relationships/hyperlink" Target="mailto:elin.eriksson@ovako.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09"/>
      <c r="B2" s="4" t="s">
        <v>807</v>
      </c>
      <c r="C2" s="2"/>
      <c r="D2" s="159"/>
      <c r="E2" s="2"/>
      <c r="F2" s="2"/>
      <c r="G2" s="24"/>
    </row>
    <row r="3" spans="1:7">
      <c r="A3" s="309"/>
      <c r="B3" s="2" t="s">
        <v>800</v>
      </c>
      <c r="C3" s="4"/>
      <c r="D3" s="160"/>
      <c r="E3" s="2"/>
      <c r="F3" s="4"/>
      <c r="G3" s="24"/>
    </row>
    <row r="4" spans="1:7" ht="15">
      <c r="A4" s="309"/>
      <c r="B4" s="27" t="s">
        <v>809</v>
      </c>
      <c r="C4" s="5"/>
      <c r="D4" s="161"/>
      <c r="E4" s="2"/>
      <c r="F4" s="5"/>
      <c r="G4" s="24"/>
    </row>
    <row r="5" spans="1:7">
      <c r="A5" s="309"/>
      <c r="B5" s="26" t="s">
        <v>998</v>
      </c>
      <c r="C5" s="3"/>
      <c r="D5" s="162"/>
      <c r="E5" s="2"/>
      <c r="F5" s="3"/>
      <c r="G5" s="24"/>
    </row>
    <row r="6" spans="1:7">
      <c r="A6" s="309"/>
      <c r="B6" s="2"/>
      <c r="C6" s="2"/>
      <c r="D6" s="159"/>
      <c r="E6" s="2"/>
      <c r="F6" s="2"/>
      <c r="G6" s="24"/>
    </row>
    <row r="7" spans="1:7">
      <c r="A7" s="309"/>
      <c r="B7" s="2"/>
      <c r="C7" s="2"/>
      <c r="D7" s="159"/>
      <c r="E7" s="2"/>
      <c r="F7" s="2"/>
      <c r="G7" s="24"/>
    </row>
    <row r="8" spans="1:7">
      <c r="A8" s="309"/>
      <c r="B8" s="2"/>
      <c r="C8" s="2"/>
      <c r="D8" s="159"/>
      <c r="E8" s="2"/>
      <c r="F8" s="2"/>
      <c r="G8" s="24"/>
    </row>
    <row r="9" spans="1:7">
      <c r="A9" s="309"/>
      <c r="B9" s="312" t="s">
        <v>810</v>
      </c>
      <c r="C9" s="312"/>
      <c r="D9" s="312"/>
      <c r="E9" s="312"/>
      <c r="F9" s="312"/>
      <c r="G9" s="24"/>
    </row>
    <row r="10" spans="1:7" ht="27" customHeight="1">
      <c r="A10" s="309"/>
      <c r="B10" s="313" t="s">
        <v>423</v>
      </c>
      <c r="C10" s="313"/>
      <c r="D10" s="313"/>
      <c r="E10" s="313"/>
      <c r="F10" s="313"/>
      <c r="G10" s="24"/>
    </row>
    <row r="11" spans="1:7" ht="27" customHeight="1">
      <c r="A11" s="309"/>
      <c r="B11" s="314"/>
      <c r="C11" s="314"/>
      <c r="D11" s="314"/>
      <c r="E11" s="314"/>
      <c r="F11" s="314"/>
      <c r="G11" s="24"/>
    </row>
    <row r="12" spans="1:7">
      <c r="A12" s="309"/>
      <c r="B12" s="28" t="s">
        <v>808</v>
      </c>
      <c r="C12" s="29" t="s">
        <v>811</v>
      </c>
      <c r="D12" s="163" t="s">
        <v>812</v>
      </c>
      <c r="E12" s="29" t="s">
        <v>593</v>
      </c>
      <c r="F12" s="29" t="s">
        <v>594</v>
      </c>
      <c r="G12" s="24"/>
    </row>
    <row r="13" spans="1:7" ht="34.5">
      <c r="A13" s="309"/>
      <c r="B13" s="275">
        <v>1</v>
      </c>
      <c r="C13" s="276" t="s">
        <v>1046</v>
      </c>
      <c r="D13" s="277" t="s">
        <v>836</v>
      </c>
      <c r="E13" s="278" t="s">
        <v>813</v>
      </c>
      <c r="F13" s="278"/>
      <c r="G13" s="24"/>
    </row>
    <row r="14" spans="1:7" ht="46">
      <c r="A14" s="309"/>
      <c r="B14" s="275">
        <v>2</v>
      </c>
      <c r="C14" s="276" t="s">
        <v>1046</v>
      </c>
      <c r="D14" s="277" t="s">
        <v>983</v>
      </c>
      <c r="E14" s="278" t="s">
        <v>513</v>
      </c>
      <c r="F14" s="278" t="s">
        <v>514</v>
      </c>
      <c r="G14" s="24"/>
    </row>
    <row r="15" spans="1:7" ht="89.15" customHeight="1">
      <c r="A15" s="309"/>
      <c r="B15" s="294">
        <v>2.0099999999999998</v>
      </c>
      <c r="C15" s="306" t="s">
        <v>1046</v>
      </c>
      <c r="D15" s="315" t="s">
        <v>2150</v>
      </c>
      <c r="E15" s="279" t="s">
        <v>595</v>
      </c>
      <c r="F15" s="279" t="s">
        <v>598</v>
      </c>
      <c r="G15" s="24"/>
    </row>
    <row r="16" spans="1:7" ht="99" customHeight="1">
      <c r="A16" s="309"/>
      <c r="B16" s="295"/>
      <c r="C16" s="307"/>
      <c r="D16" s="316"/>
      <c r="E16" s="280"/>
      <c r="F16" s="280" t="s">
        <v>596</v>
      </c>
      <c r="G16" s="24"/>
    </row>
    <row r="17" spans="1:7" ht="63" customHeight="1">
      <c r="A17" s="309"/>
      <c r="B17" s="296"/>
      <c r="C17" s="308"/>
      <c r="D17" s="317"/>
      <c r="E17" s="276"/>
      <c r="F17" s="276" t="s">
        <v>597</v>
      </c>
      <c r="G17" s="24"/>
    </row>
    <row r="18" spans="1:7" ht="117" customHeight="1">
      <c r="A18" s="309"/>
      <c r="B18" s="294">
        <v>2.02</v>
      </c>
      <c r="C18" s="306" t="s">
        <v>1046</v>
      </c>
      <c r="D18" s="315" t="s">
        <v>2151</v>
      </c>
      <c r="E18" s="279" t="s">
        <v>424</v>
      </c>
      <c r="F18" s="279" t="s">
        <v>508</v>
      </c>
      <c r="G18" s="24"/>
    </row>
    <row r="19" spans="1:7" ht="71.150000000000006" customHeight="1">
      <c r="A19" s="309"/>
      <c r="B19" s="295"/>
      <c r="C19" s="307"/>
      <c r="D19" s="316"/>
      <c r="E19" s="280" t="s">
        <v>512</v>
      </c>
      <c r="F19" s="280" t="s">
        <v>425</v>
      </c>
      <c r="G19" s="24"/>
    </row>
    <row r="20" spans="1:7" ht="90.75" customHeight="1">
      <c r="A20" s="309"/>
      <c r="B20" s="295"/>
      <c r="C20" s="307"/>
      <c r="D20" s="316"/>
      <c r="E20" s="280"/>
      <c r="F20" s="280" t="s">
        <v>600</v>
      </c>
      <c r="G20" s="24"/>
    </row>
    <row r="21" spans="1:7" ht="74.25" customHeight="1">
      <c r="A21" s="309"/>
      <c r="B21" s="296"/>
      <c r="C21" s="308"/>
      <c r="D21" s="317"/>
      <c r="E21" s="276"/>
      <c r="F21" s="276" t="s">
        <v>599</v>
      </c>
      <c r="G21" s="24"/>
    </row>
    <row r="22" spans="1:7" ht="90" customHeight="1">
      <c r="A22" s="309"/>
      <c r="B22" s="300">
        <v>2.0299999999999998</v>
      </c>
      <c r="C22" s="300" t="s">
        <v>783</v>
      </c>
      <c r="D22" s="303" t="s">
        <v>2152</v>
      </c>
      <c r="E22" s="306" t="s">
        <v>422</v>
      </c>
      <c r="F22" s="279" t="s">
        <v>445</v>
      </c>
      <c r="G22" s="24"/>
    </row>
    <row r="23" spans="1:7" ht="109.5" customHeight="1">
      <c r="A23" s="309"/>
      <c r="B23" s="301"/>
      <c r="C23" s="301"/>
      <c r="D23" s="304"/>
      <c r="E23" s="307"/>
      <c r="F23" s="280" t="s">
        <v>784</v>
      </c>
      <c r="G23" s="24"/>
    </row>
    <row r="24" spans="1:7" ht="74.25" customHeight="1">
      <c r="A24" s="309"/>
      <c r="B24" s="302"/>
      <c r="C24" s="302"/>
      <c r="D24" s="305"/>
      <c r="E24" s="308"/>
      <c r="F24" s="276" t="s">
        <v>421</v>
      </c>
      <c r="G24" s="24"/>
    </row>
    <row r="25" spans="1:7" ht="72" customHeight="1">
      <c r="A25" s="309"/>
      <c r="B25" s="275" t="s">
        <v>443</v>
      </c>
      <c r="C25" s="276" t="s">
        <v>444</v>
      </c>
      <c r="D25" s="277" t="s">
        <v>2153</v>
      </c>
      <c r="E25" s="276" t="s">
        <v>2148</v>
      </c>
      <c r="F25" s="276" t="s">
        <v>446</v>
      </c>
      <c r="G25" s="24"/>
    </row>
    <row r="26" spans="1:7" ht="98.15" customHeight="1">
      <c r="A26" s="309"/>
      <c r="B26" s="297">
        <v>3</v>
      </c>
      <c r="C26" s="294" t="s">
        <v>66</v>
      </c>
      <c r="D26" s="315" t="s">
        <v>2154</v>
      </c>
      <c r="E26" s="306" t="s">
        <v>0</v>
      </c>
      <c r="F26" s="279" t="s">
        <v>60</v>
      </c>
      <c r="G26" s="24"/>
    </row>
    <row r="27" spans="1:7" ht="90" customHeight="1">
      <c r="A27" s="309"/>
      <c r="B27" s="298"/>
      <c r="C27" s="295"/>
      <c r="D27" s="316"/>
      <c r="E27" s="307"/>
      <c r="F27" s="280" t="s">
        <v>55</v>
      </c>
      <c r="G27" s="24"/>
    </row>
    <row r="28" spans="1:7" ht="19.399999999999999" customHeight="1">
      <c r="A28" s="309"/>
      <c r="B28" s="298"/>
      <c r="C28" s="295"/>
      <c r="D28" s="316"/>
      <c r="E28" s="307"/>
      <c r="F28" s="280" t="s">
        <v>56</v>
      </c>
      <c r="G28" s="24"/>
    </row>
    <row r="29" spans="1:7" ht="74.5" customHeight="1">
      <c r="A29" s="309"/>
      <c r="B29" s="298"/>
      <c r="C29" s="295"/>
      <c r="D29" s="316"/>
      <c r="E29" s="307"/>
      <c r="F29" s="280" t="s">
        <v>57</v>
      </c>
      <c r="G29" s="24"/>
    </row>
    <row r="30" spans="1:7" ht="62.5" customHeight="1">
      <c r="A30" s="309"/>
      <c r="B30" s="298"/>
      <c r="C30" s="295"/>
      <c r="D30" s="316"/>
      <c r="E30" s="307"/>
      <c r="F30" s="280" t="s">
        <v>58</v>
      </c>
      <c r="G30" s="24"/>
    </row>
    <row r="31" spans="1:7" ht="81" customHeight="1">
      <c r="A31" s="309"/>
      <c r="B31" s="298"/>
      <c r="C31" s="295"/>
      <c r="D31" s="316"/>
      <c r="E31" s="307"/>
      <c r="F31" s="280" t="s">
        <v>59</v>
      </c>
      <c r="G31" s="24"/>
    </row>
    <row r="32" spans="1:7" ht="48.75" customHeight="1">
      <c r="A32" s="309"/>
      <c r="B32" s="298"/>
      <c r="C32" s="295"/>
      <c r="D32" s="316"/>
      <c r="E32" s="307"/>
      <c r="F32" s="280" t="s">
        <v>62</v>
      </c>
      <c r="G32" s="24"/>
    </row>
    <row r="33" spans="1:7" ht="98.5" customHeight="1">
      <c r="A33" s="309"/>
      <c r="B33" s="298"/>
      <c r="C33" s="295"/>
      <c r="D33" s="316"/>
      <c r="E33" s="307"/>
      <c r="F33" s="280" t="s">
        <v>61</v>
      </c>
      <c r="G33" s="24"/>
    </row>
    <row r="34" spans="1:7" ht="89.15" customHeight="1">
      <c r="A34" s="309"/>
      <c r="B34" s="298"/>
      <c r="C34" s="295"/>
      <c r="D34" s="316"/>
      <c r="E34" s="307"/>
      <c r="F34" s="280" t="s">
        <v>63</v>
      </c>
      <c r="G34" s="24"/>
    </row>
    <row r="35" spans="1:7" ht="29.15" customHeight="1">
      <c r="A35" s="309"/>
      <c r="B35" s="298"/>
      <c r="C35" s="295"/>
      <c r="D35" s="316"/>
      <c r="E35" s="307"/>
      <c r="F35" s="280" t="s">
        <v>64</v>
      </c>
      <c r="G35" s="24"/>
    </row>
    <row r="36" spans="1:7" ht="138.5">
      <c r="A36" s="309"/>
      <c r="B36" s="299"/>
      <c r="C36" s="296"/>
      <c r="D36" s="317"/>
      <c r="E36" s="308"/>
      <c r="F36" s="282" t="s">
        <v>65</v>
      </c>
      <c r="G36" s="24"/>
    </row>
    <row r="37" spans="1:7" ht="138">
      <c r="A37" s="309"/>
      <c r="B37" s="281">
        <v>3.01</v>
      </c>
      <c r="C37" s="283" t="s">
        <v>66</v>
      </c>
      <c r="D37" s="277" t="s">
        <v>2155</v>
      </c>
      <c r="E37" s="284" t="s">
        <v>1282</v>
      </c>
      <c r="F37" s="285" t="s">
        <v>1384</v>
      </c>
      <c r="G37" s="24"/>
    </row>
    <row r="38" spans="1:7" ht="126.5">
      <c r="A38" s="309"/>
      <c r="B38" s="281">
        <v>3.02</v>
      </c>
      <c r="C38" s="283" t="s">
        <v>1314</v>
      </c>
      <c r="D38" s="277" t="s">
        <v>2156</v>
      </c>
      <c r="E38" s="284" t="s">
        <v>1329</v>
      </c>
      <c r="F38" s="285" t="s">
        <v>1385</v>
      </c>
      <c r="G38" s="24"/>
    </row>
    <row r="39" spans="1:7" ht="103.5">
      <c r="A39" s="309"/>
      <c r="B39" s="286">
        <v>4</v>
      </c>
      <c r="C39" s="287" t="s">
        <v>1480</v>
      </c>
      <c r="D39" s="277" t="s">
        <v>2157</v>
      </c>
      <c r="E39" s="276" t="s">
        <v>2104</v>
      </c>
      <c r="F39" s="276" t="s">
        <v>1481</v>
      </c>
      <c r="G39" s="24"/>
    </row>
    <row r="40" spans="1:7" ht="57.5">
      <c r="A40" s="309"/>
      <c r="B40" s="281">
        <v>4.01</v>
      </c>
      <c r="C40" s="287" t="s">
        <v>1480</v>
      </c>
      <c r="D40" s="277" t="s">
        <v>2159</v>
      </c>
      <c r="E40" s="276" t="s">
        <v>2116</v>
      </c>
      <c r="F40" s="276" t="s">
        <v>2120</v>
      </c>
      <c r="G40" s="24"/>
    </row>
    <row r="41" spans="1:7" ht="57.5">
      <c r="A41" s="309"/>
      <c r="B41" s="281" t="s">
        <v>2146</v>
      </c>
      <c r="C41" s="287" t="s">
        <v>1480</v>
      </c>
      <c r="D41" s="277" t="s">
        <v>2158</v>
      </c>
      <c r="E41" s="276" t="s">
        <v>2149</v>
      </c>
      <c r="F41" s="276" t="s">
        <v>2147</v>
      </c>
      <c r="G41" s="24"/>
    </row>
    <row r="42" spans="1:7" ht="57.5">
      <c r="A42" s="309"/>
      <c r="B42" s="281" t="s">
        <v>2173</v>
      </c>
      <c r="C42" s="287" t="s">
        <v>1480</v>
      </c>
      <c r="D42" s="277" t="s">
        <v>2178</v>
      </c>
      <c r="E42" s="276" t="s">
        <v>2148</v>
      </c>
      <c r="F42" s="276" t="s">
        <v>2174</v>
      </c>
      <c r="G42" s="24"/>
    </row>
    <row r="43" spans="1:7" ht="172.5">
      <c r="A43" s="309"/>
      <c r="B43" s="288">
        <v>4.0999999999999996</v>
      </c>
      <c r="C43" s="287" t="s">
        <v>2177</v>
      </c>
      <c r="D43" s="289">
        <v>42867</v>
      </c>
      <c r="E43" s="290" t="s">
        <v>2180</v>
      </c>
      <c r="F43" s="276" t="s">
        <v>2179</v>
      </c>
      <c r="G43" s="24"/>
    </row>
    <row r="44" spans="1:7" ht="103.5">
      <c r="A44" s="309"/>
      <c r="B44" s="288">
        <v>4.2</v>
      </c>
      <c r="C44" s="287" t="s">
        <v>2177</v>
      </c>
      <c r="D44" s="289">
        <v>42704</v>
      </c>
      <c r="E44" s="290" t="s">
        <v>2369</v>
      </c>
      <c r="F44" s="276" t="s">
        <v>2344</v>
      </c>
      <c r="G44" s="24"/>
    </row>
    <row r="45" spans="1:7" ht="207">
      <c r="A45" s="309"/>
      <c r="B45" s="291">
        <v>5</v>
      </c>
      <c r="C45" s="287" t="s">
        <v>2177</v>
      </c>
      <c r="D45" s="289">
        <v>42867</v>
      </c>
      <c r="E45" s="290" t="s">
        <v>12256</v>
      </c>
      <c r="F45" s="276" t="s">
        <v>11978</v>
      </c>
      <c r="G45" s="24"/>
    </row>
    <row r="46" spans="1:7" ht="57.5">
      <c r="A46" s="309"/>
      <c r="B46" s="288">
        <v>5.01</v>
      </c>
      <c r="C46" s="287" t="s">
        <v>2177</v>
      </c>
      <c r="D46" s="289">
        <v>42907</v>
      </c>
      <c r="E46" s="290" t="s">
        <v>14886</v>
      </c>
      <c r="F46" s="276" t="s">
        <v>11978</v>
      </c>
      <c r="G46" s="24"/>
    </row>
    <row r="47" spans="1:7" ht="92">
      <c r="A47" s="309"/>
      <c r="B47" s="288">
        <v>5.0999999999999996</v>
      </c>
      <c r="C47" s="287" t="s">
        <v>2177</v>
      </c>
      <c r="D47" s="289">
        <v>43070</v>
      </c>
      <c r="E47" s="290" t="s">
        <v>12456</v>
      </c>
      <c r="F47" s="276" t="s">
        <v>12457</v>
      </c>
      <c r="G47" s="24"/>
    </row>
    <row r="48" spans="1:7" ht="80.5">
      <c r="A48" s="309"/>
      <c r="B48" s="288">
        <v>5.1100000000000003</v>
      </c>
      <c r="C48" s="287" t="s">
        <v>12684</v>
      </c>
      <c r="D48" s="289">
        <v>43217</v>
      </c>
      <c r="E48" s="290" t="s">
        <v>12786</v>
      </c>
      <c r="F48" s="276" t="s">
        <v>12711</v>
      </c>
      <c r="G48" s="24"/>
    </row>
    <row r="49" spans="1:7" ht="80.5">
      <c r="A49" s="309"/>
      <c r="B49" s="288">
        <v>5.12</v>
      </c>
      <c r="C49" s="287" t="s">
        <v>12684</v>
      </c>
      <c r="D49" s="289">
        <v>43581</v>
      </c>
      <c r="E49" s="290" t="s">
        <v>12786</v>
      </c>
      <c r="F49" s="276" t="s">
        <v>13315</v>
      </c>
      <c r="G49" s="24"/>
    </row>
    <row r="50" spans="1:7" ht="115">
      <c r="A50" s="309"/>
      <c r="B50" s="291">
        <v>6</v>
      </c>
      <c r="C50" s="287" t="s">
        <v>12684</v>
      </c>
      <c r="D50" s="289">
        <v>43964</v>
      </c>
      <c r="E50" s="290" t="s">
        <v>13527</v>
      </c>
      <c r="F50" s="276" t="s">
        <v>13318</v>
      </c>
      <c r="G50" s="24"/>
    </row>
    <row r="51" spans="1:7" ht="57.5">
      <c r="A51" s="309"/>
      <c r="B51" s="288">
        <v>6.01</v>
      </c>
      <c r="C51" s="287" t="s">
        <v>12684</v>
      </c>
      <c r="D51" s="289">
        <v>43970</v>
      </c>
      <c r="E51" s="290" t="s">
        <v>14887</v>
      </c>
      <c r="F51" s="290" t="s">
        <v>13318</v>
      </c>
      <c r="G51" s="24"/>
    </row>
    <row r="52" spans="1:7" ht="57.5">
      <c r="A52" s="309"/>
      <c r="B52" s="288">
        <v>6.1</v>
      </c>
      <c r="C52" s="287" t="s">
        <v>12684</v>
      </c>
      <c r="D52" s="289">
        <v>44314</v>
      </c>
      <c r="E52" s="290" t="s">
        <v>14880</v>
      </c>
      <c r="F52" s="290" t="s">
        <v>14487</v>
      </c>
      <c r="G52" s="24"/>
    </row>
    <row r="53" spans="1:7" ht="57.5">
      <c r="A53" s="309"/>
      <c r="B53" s="288">
        <v>6.2</v>
      </c>
      <c r="C53" s="287" t="s">
        <v>12684</v>
      </c>
      <c r="D53" s="289">
        <v>44678</v>
      </c>
      <c r="E53" s="290" t="s">
        <v>14880</v>
      </c>
      <c r="F53" s="290" t="s">
        <v>14879</v>
      </c>
      <c r="G53" s="24"/>
    </row>
    <row r="54" spans="1:7" ht="57.5">
      <c r="A54" s="309"/>
      <c r="B54" s="288">
        <v>6.21</v>
      </c>
      <c r="C54" s="287" t="s">
        <v>12684</v>
      </c>
      <c r="D54" s="289">
        <v>44687</v>
      </c>
      <c r="E54" s="290" t="s">
        <v>14888</v>
      </c>
      <c r="F54" s="290" t="s">
        <v>14879</v>
      </c>
      <c r="G54" s="24"/>
    </row>
    <row r="55" spans="1:7" ht="57.5">
      <c r="A55" s="309"/>
      <c r="B55" s="288">
        <v>6.22</v>
      </c>
      <c r="C55" s="287" t="s">
        <v>12684</v>
      </c>
      <c r="D55" s="292">
        <v>44692</v>
      </c>
      <c r="E55" s="290" t="s">
        <v>14887</v>
      </c>
      <c r="F55" s="290" t="s">
        <v>14879</v>
      </c>
      <c r="G55" s="24"/>
    </row>
    <row r="56" spans="1:7" ht="80.5">
      <c r="A56" s="309"/>
      <c r="B56" s="291">
        <v>6.3</v>
      </c>
      <c r="C56" s="287" t="s">
        <v>12684</v>
      </c>
      <c r="D56" s="292">
        <v>45051</v>
      </c>
      <c r="E56" s="290" t="s">
        <v>15144</v>
      </c>
      <c r="F56" s="290" t="s">
        <v>14925</v>
      </c>
      <c r="G56" s="24"/>
    </row>
    <row r="57" spans="1:7" ht="57.5">
      <c r="A57" s="309"/>
      <c r="B57" s="288">
        <v>6.31</v>
      </c>
      <c r="C57" s="287" t="s">
        <v>12684</v>
      </c>
      <c r="D57" s="292">
        <v>45072</v>
      </c>
      <c r="E57" s="290" t="s">
        <v>15146</v>
      </c>
      <c r="F57" s="290" t="s">
        <v>14925</v>
      </c>
      <c r="G57" s="24"/>
    </row>
    <row r="58" spans="1:7" ht="57.5">
      <c r="A58" s="309"/>
      <c r="B58" s="291">
        <v>6.4</v>
      </c>
      <c r="C58" s="287" t="s">
        <v>12684</v>
      </c>
      <c r="D58" s="292">
        <v>45408</v>
      </c>
      <c r="E58" s="290" t="s">
        <v>15148</v>
      </c>
      <c r="F58" s="290" t="s">
        <v>15147</v>
      </c>
      <c r="G58" s="24"/>
    </row>
    <row r="59" spans="1:7" ht="57.5">
      <c r="A59" s="309"/>
      <c r="B59" s="291">
        <v>6.5</v>
      </c>
      <c r="C59" s="287" t="s">
        <v>12684</v>
      </c>
      <c r="D59" s="292">
        <v>45772</v>
      </c>
      <c r="E59" s="290" t="s">
        <v>15217</v>
      </c>
      <c r="F59" s="290" t="s">
        <v>15259</v>
      </c>
      <c r="G59" s="24"/>
    </row>
    <row r="60" spans="1:7" ht="80.5">
      <c r="A60" s="309"/>
      <c r="B60" s="291">
        <v>6.6</v>
      </c>
      <c r="C60" s="287" t="s">
        <v>12684</v>
      </c>
      <c r="D60" s="292">
        <v>46129</v>
      </c>
      <c r="E60" s="290" t="s">
        <v>15870</v>
      </c>
      <c r="F60" s="293" t="s">
        <v>15352</v>
      </c>
      <c r="G60" s="24"/>
    </row>
    <row r="61" spans="1:7" ht="14" thickBot="1">
      <c r="A61" s="310"/>
      <c r="B61" s="311" t="str">
        <f ca="1">OFFSET(L!$C$1,MATCH("General"&amp;"Cpy",L!$A:$A,0)-1,SL,,)</f>
        <v>© 2026 Responsible Minerals Initiative. All rights reserved.</v>
      </c>
      <c r="C61" s="311"/>
      <c r="D61" s="311"/>
      <c r="E61" s="311"/>
      <c r="F61" s="311"/>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7583DA4-156D-4069-8F24-D00490A42730}"/>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69140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A5C73BCA-2265-4E83-9FC1-E61DF67254C5}"/>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5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4"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70">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4" thickBot="1">
      <c r="A33" s="72"/>
      <c r="B33" s="146"/>
      <c r="C33" s="146"/>
      <c r="D33" s="323"/>
    </row>
    <row r="34" spans="1:4" ht="14"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8" zoomScaleNormal="78" zoomScalePageLayoutView="70" workbookViewId="0">
      <selection activeCell="D23" sqref="D23:E2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58"/>
      <c r="B1" s="359"/>
      <c r="C1" s="359"/>
      <c r="D1" s="359"/>
      <c r="E1" s="359"/>
      <c r="F1" s="359"/>
      <c r="G1" s="359"/>
      <c r="H1" s="359"/>
      <c r="I1" s="359"/>
      <c r="J1" s="359"/>
      <c r="K1" s="360"/>
      <c r="L1" s="97"/>
      <c r="P1" s="2"/>
      <c r="Q1" s="2"/>
      <c r="R1" s="2"/>
      <c r="S1" s="2"/>
      <c r="T1" s="2"/>
      <c r="U1" s="2"/>
      <c r="V1" s="2"/>
      <c r="W1" s="2"/>
      <c r="X1" s="2"/>
      <c r="Y1" s="2"/>
      <c r="Z1" s="2"/>
      <c r="AA1" s="2"/>
      <c r="AB1" s="2"/>
      <c r="AC1" s="2"/>
      <c r="AD1" s="2"/>
      <c r="AE1" s="2"/>
      <c r="AF1" s="2"/>
      <c r="AG1" s="2"/>
      <c r="AH1" s="2"/>
    </row>
    <row r="2" spans="1:34" ht="82.4" customHeight="1">
      <c r="A2" s="31"/>
      <c r="B2" s="133"/>
      <c r="C2" s="32"/>
      <c r="D2" s="361" t="str">
        <f ca="1">OFFSET(L!$C$1,MATCH("Declaration"&amp;ADDRESS(ROW(),COLUMN(),4),L!$A:$A,0)-1,SL,,)</f>
        <v>Conflict Minerals Reporting Template (CMRT)</v>
      </c>
      <c r="E2" s="362"/>
      <c r="F2" s="362"/>
      <c r="G2" s="362"/>
      <c r="H2" s="362"/>
      <c r="I2" s="362"/>
      <c r="J2" s="36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1"/>
      <c r="G3" s="371"/>
      <c r="H3" s="371"/>
      <c r="I3" s="145"/>
      <c r="J3" s="135" t="s">
        <v>15370</v>
      </c>
      <c r="K3" s="33"/>
      <c r="L3" s="97"/>
      <c r="P3" s="42">
        <f>MATCH($D$3,LN,0)</f>
        <v>1</v>
      </c>
    </row>
    <row r="4" spans="1:34" ht="15">
      <c r="A4" s="31"/>
      <c r="B4" s="367" t="str">
        <f ca="1">OFFSET(L!$C$1,MATCH("Declaration"&amp;ADDRESS(ROW(),COLUMN(),4),L!$A:$A,0)-1,SL,,)</f>
        <v>The purpose of this document is to collect sourcing information on tin, tantalum, tungsten and gold used in products</v>
      </c>
      <c r="C4" s="367"/>
      <c r="D4" s="367"/>
      <c r="E4" s="367"/>
      <c r="F4" s="367"/>
      <c r="G4" s="367"/>
      <c r="H4" s="367"/>
      <c r="I4" s="372" t="str">
        <f ca="1">OFFSET(L!$C$1,MATCH("Declaration"&amp;ADDRESS(ROW(),COLUMN(),4),L!$A:$A,0)-1,SL,,)</f>
        <v>Link to Terms &amp; Conditions</v>
      </c>
      <c r="J4" s="37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67" t="str">
        <f ca="1">OFFSET(L!$C$1,MATCH("Declaration"&amp;ADDRESS(ROW(),COLUMN(),4),L!$A:$A,0)-1,SL,,)</f>
        <v>Mandatory fields are noted with an asterisk (*).  Consult the instructions tab for guidance on how to answer each question.</v>
      </c>
      <c r="C6" s="367"/>
      <c r="D6" s="367"/>
      <c r="E6" s="367"/>
      <c r="F6" s="367"/>
      <c r="G6" s="367"/>
      <c r="H6" s="367"/>
      <c r="I6" s="367"/>
      <c r="J6" s="367"/>
      <c r="K6" s="33"/>
      <c r="L6" s="112" t="s">
        <v>428</v>
      </c>
      <c r="P6" s="2"/>
      <c r="Q6" s="2"/>
      <c r="R6" s="2"/>
      <c r="S6" s="2"/>
      <c r="T6" s="2"/>
      <c r="U6" s="2"/>
      <c r="V6" s="2"/>
      <c r="W6" s="2"/>
      <c r="X6" s="2"/>
      <c r="Y6" s="2"/>
      <c r="Z6" s="2"/>
      <c r="AA6" s="2"/>
      <c r="AB6" s="2"/>
      <c r="AC6" s="2"/>
      <c r="AD6" s="2"/>
      <c r="AE6" s="2"/>
      <c r="AF6" s="2"/>
      <c r="AG6" s="2"/>
      <c r="AH6" s="2"/>
    </row>
    <row r="7" spans="1:34" ht="37" customHeight="1">
      <c r="A7" s="31"/>
      <c r="B7" s="376" t="str">
        <f ca="1">OFFSET(L!$C$1,MATCH("Declaration"&amp;ADDRESS(ROW(),COLUMN(),4),L!$A:$A,0)-1,SL,,)</f>
        <v>Company Information</v>
      </c>
      <c r="C7" s="376"/>
      <c r="D7" s="376"/>
      <c r="E7" s="376"/>
      <c r="F7" s="376"/>
      <c r="G7" s="376"/>
      <c r="H7" s="376"/>
      <c r="I7" s="376"/>
      <c r="J7" s="376"/>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64" t="s">
        <v>15879</v>
      </c>
      <c r="E8" s="365"/>
      <c r="F8" s="365"/>
      <c r="G8" s="365"/>
      <c r="H8" s="365"/>
      <c r="I8" s="365"/>
      <c r="J8" s="366"/>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73" t="s">
        <v>479</v>
      </c>
      <c r="E9" s="374"/>
      <c r="F9" s="374"/>
      <c r="G9" s="37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77" t="str">
        <f ca="1">OFFSET(L!$C$1,MATCH("Declaration"&amp;ADDRESS(ROW(),COLUMN(),4)&amp;LEFT($D$9,1),L!$A:$A,0)-1,SL,,)</f>
        <v>Description of Scope:</v>
      </c>
      <c r="C10" s="119"/>
      <c r="D10" s="368" t="s">
        <v>15880</v>
      </c>
      <c r="E10" s="369"/>
      <c r="F10" s="369"/>
      <c r="G10" s="369"/>
      <c r="H10" s="369"/>
      <c r="I10" s="369"/>
      <c r="J10" s="370"/>
      <c r="K10" s="33"/>
      <c r="L10" s="112"/>
      <c r="Q10" s="2"/>
      <c r="R10" s="2"/>
      <c r="S10" s="2"/>
      <c r="T10" s="2"/>
      <c r="U10" s="2"/>
      <c r="V10" s="2"/>
      <c r="W10" s="2"/>
      <c r="X10" s="2"/>
      <c r="Y10" s="2"/>
      <c r="Z10" s="2"/>
      <c r="AA10" s="2"/>
      <c r="AB10" s="2"/>
      <c r="AC10" s="2"/>
      <c r="AD10" s="2"/>
      <c r="AE10" s="2"/>
      <c r="AF10" s="2"/>
      <c r="AG10" s="2"/>
      <c r="AH10" s="2"/>
    </row>
    <row r="11" spans="1:34" ht="15">
      <c r="A11" s="35"/>
      <c r="B11" s="378"/>
      <c r="C11" s="119"/>
      <c r="D11" s="343" t="str">
        <f ca="1">IF(D9=Q9,OFFSET(L!$C$1,MATCH("Declaration"&amp;ADDRESS(ROW(),COLUMN(),4),L!$A:$A,0)-1,SL,,),"")</f>
        <v/>
      </c>
      <c r="E11" s="344"/>
      <c r="F11" s="344"/>
      <c r="G11" s="344"/>
      <c r="H11" s="344"/>
      <c r="I11" s="344"/>
      <c r="J11" s="345"/>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51" t="s">
        <v>15881</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51" t="s">
        <v>15882</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51" t="s">
        <v>15883</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79" t="s">
        <v>15884</v>
      </c>
      <c r="E16" s="380"/>
      <c r="F16" s="380"/>
      <c r="G16" s="380"/>
      <c r="H16" s="380"/>
      <c r="I16" s="380"/>
      <c r="J16" s="381"/>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51" t="s">
        <v>15886</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24" t="s">
        <v>15885</v>
      </c>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51" t="s">
        <v>15887</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79" t="s">
        <v>15888</v>
      </c>
      <c r="E20" s="380"/>
      <c r="F20" s="380"/>
      <c r="G20" s="380"/>
      <c r="H20" s="380"/>
      <c r="I20" s="380"/>
      <c r="J20" s="381"/>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82" t="s">
        <v>15889</v>
      </c>
      <c r="E21" s="383"/>
      <c r="F21" s="383"/>
      <c r="G21" s="383"/>
      <c r="H21" s="383"/>
      <c r="I21" s="383"/>
      <c r="J21" s="384"/>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85">
        <v>46142</v>
      </c>
      <c r="E22" s="38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54"/>
      <c r="E23" s="35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87" t="str">
        <f ca="1">OFFSET(L!$C$1,MATCH("Declaration"&amp;ADDRESS(ROW(),COLUMN(),4),L!$A:$A,0)-1,SL,,)</f>
        <v>Answer the following questions 1 - 8 based on the declaration scope indicated above</v>
      </c>
      <c r="C24" s="387"/>
      <c r="D24" s="387"/>
      <c r="E24" s="387"/>
      <c r="F24" s="387"/>
      <c r="G24" s="387"/>
      <c r="H24" s="387"/>
      <c r="I24" s="387"/>
      <c r="J24" s="387"/>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34" t="str">
        <f ca="1">OFFSET(L!$C$1,MATCH("Declaration"&amp;ADDRESS(ROW(),COLUMN(),4),L!$A:$A,0)-1,SL,,)</f>
        <v>Answer</v>
      </c>
      <c r="E25" s="33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 xml:space="preserve">Tantalum  </v>
      </c>
      <c r="C26" s="32"/>
      <c r="D26" s="327" t="s">
        <v>474</v>
      </c>
      <c r="E26" s="328"/>
      <c r="F26" s="11"/>
      <c r="G26" s="329"/>
      <c r="H26" s="330"/>
      <c r="I26" s="330"/>
      <c r="J26" s="331"/>
      <c r="K26" s="33"/>
      <c r="L26" s="113"/>
      <c r="P26" s="42" t="str">
        <f>IF(D$26="No","","(*)")</f>
        <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 xml:space="preserve">Tin  </v>
      </c>
      <c r="C27" s="32"/>
      <c r="D27" s="327" t="s">
        <v>474</v>
      </c>
      <c r="E27" s="328"/>
      <c r="F27" s="11"/>
      <c r="G27" s="329" t="s">
        <v>15890</v>
      </c>
      <c r="H27" s="330"/>
      <c r="I27" s="330"/>
      <c r="J27" s="331"/>
      <c r="K27" s="33"/>
      <c r="L27" s="113"/>
      <c r="P27" s="42" t="str">
        <f>IF(D$27="No","","(*)")</f>
        <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 xml:space="preserve">Gold  </v>
      </c>
      <c r="C28" s="32"/>
      <c r="D28" s="327" t="s">
        <v>474</v>
      </c>
      <c r="E28" s="328"/>
      <c r="F28" s="11"/>
      <c r="G28" s="329"/>
      <c r="H28" s="330"/>
      <c r="I28" s="330"/>
      <c r="J28" s="331"/>
      <c r="K28" s="33"/>
      <c r="L28" s="113"/>
      <c r="P28" s="42" t="str">
        <f>IF(D$28="No","","(*)")</f>
        <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 xml:space="preserve">Tungsten  </v>
      </c>
      <c r="C29" s="32"/>
      <c r="D29" s="327" t="s">
        <v>474</v>
      </c>
      <c r="E29" s="328"/>
      <c r="F29" s="11"/>
      <c r="G29" s="329"/>
      <c r="H29" s="330"/>
      <c r="I29" s="330"/>
      <c r="J29" s="331"/>
      <c r="K29" s="33"/>
      <c r="L29" s="113"/>
      <c r="P29" s="42" t="str">
        <f>IF(D$29="No","","(*)")</f>
        <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v>
      </c>
      <c r="C31" s="9"/>
      <c r="D31" s="336" t="str">
        <f ca="1">D25</f>
        <v>Answer</v>
      </c>
      <c r="E31" s="336"/>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3">
      <c r="A32" s="38"/>
      <c r="B32" s="37" t="str">
        <f ca="1">B26</f>
        <v xml:space="preserve">Tantalum  </v>
      </c>
      <c r="C32" s="9"/>
      <c r="D32" s="346"/>
      <c r="E32" s="347"/>
      <c r="F32" s="44"/>
      <c r="G32" s="329"/>
      <c r="H32" s="330"/>
      <c r="I32" s="330"/>
      <c r="J32" s="331"/>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 xml:space="preserve">Tin  </v>
      </c>
      <c r="C33" s="9"/>
      <c r="D33" s="327"/>
      <c r="E33" s="328"/>
      <c r="F33" s="44"/>
      <c r="G33" s="329"/>
      <c r="H33" s="330"/>
      <c r="I33" s="330"/>
      <c r="J33" s="331"/>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 xml:space="preserve">Gold  </v>
      </c>
      <c r="C34" s="9"/>
      <c r="D34" s="327"/>
      <c r="E34" s="328"/>
      <c r="F34" s="44"/>
      <c r="G34" s="329"/>
      <c r="H34" s="330"/>
      <c r="I34" s="330"/>
      <c r="J34" s="331"/>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 xml:space="preserve">Tungsten  </v>
      </c>
      <c r="C35" s="9"/>
      <c r="D35" s="327"/>
      <c r="E35" s="328"/>
      <c r="F35" s="44"/>
      <c r="G35" s="329"/>
      <c r="H35" s="330"/>
      <c r="I35" s="330"/>
      <c r="J35" s="331"/>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v>
      </c>
      <c r="C37" s="9"/>
      <c r="D37" s="336" t="str">
        <f ca="1">D25</f>
        <v>Answer</v>
      </c>
      <c r="E37" s="336"/>
      <c r="F37" s="17"/>
      <c r="G37" s="41" t="str">
        <f ca="1">G25</f>
        <v>Comments</v>
      </c>
      <c r="H37" s="350"/>
      <c r="I37" s="350"/>
      <c r="J37" s="350"/>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 xml:space="preserve">Tantalum  </v>
      </c>
      <c r="C38" s="9"/>
      <c r="D38" s="327"/>
      <c r="E38" s="328"/>
      <c r="F38" s="44"/>
      <c r="G38" s="329"/>
      <c r="H38" s="330"/>
      <c r="I38" s="330"/>
      <c r="J38" s="331"/>
      <c r="K38" s="33"/>
      <c r="L38" s="113"/>
      <c r="P38" s="42" t="str">
        <f>IF((OR(D$26="No",D$32="No")),"","(*)")</f>
        <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 xml:space="preserve">Tin  </v>
      </c>
      <c r="C39" s="9"/>
      <c r="D39" s="327"/>
      <c r="E39" s="328"/>
      <c r="F39" s="44"/>
      <c r="G39" s="329"/>
      <c r="H39" s="330"/>
      <c r="I39" s="330"/>
      <c r="J39" s="331"/>
      <c r="K39" s="33"/>
      <c r="L39" s="113"/>
      <c r="P39" s="42" t="str">
        <f>IF((OR(D$27="No",D$33="No")),"","(*)")</f>
        <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 xml:space="preserve">Gold  </v>
      </c>
      <c r="C40" s="9"/>
      <c r="D40" s="327"/>
      <c r="E40" s="328"/>
      <c r="F40" s="44"/>
      <c r="G40" s="329"/>
      <c r="H40" s="330"/>
      <c r="I40" s="330"/>
      <c r="J40" s="331"/>
      <c r="K40" s="33"/>
      <c r="L40" s="113"/>
      <c r="P40" s="42" t="str">
        <f>IF((OR(D$28="No",D$34="No")),"","(*)")</f>
        <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 xml:space="preserve">Tungsten  </v>
      </c>
      <c r="C41" s="9"/>
      <c r="D41" s="327"/>
      <c r="E41" s="328"/>
      <c r="F41" s="44"/>
      <c r="G41" s="329"/>
      <c r="H41" s="330"/>
      <c r="I41" s="330"/>
      <c r="J41" s="331"/>
      <c r="K41" s="33"/>
      <c r="L41" s="113"/>
      <c r="P41" s="42" t="str">
        <f>IF((OR(D$29="No",D$35="No")),"","(*)")</f>
        <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v>
      </c>
      <c r="C43" s="9"/>
      <c r="D43" s="336" t="str">
        <f ca="1">D25</f>
        <v>Answer</v>
      </c>
      <c r="E43" s="336"/>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 xml:space="preserve">Tantalum  </v>
      </c>
      <c r="C44" s="9"/>
      <c r="D44" s="327"/>
      <c r="E44" s="328"/>
      <c r="F44" s="44"/>
      <c r="G44" s="329"/>
      <c r="H44" s="330"/>
      <c r="I44" s="330"/>
      <c r="J44" s="331"/>
      <c r="K44" s="33"/>
      <c r="L44" s="108"/>
      <c r="P44" s="42" t="str">
        <f>IF((OR(D$26="No",D$32="No")),"","(*)")</f>
        <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 xml:space="preserve">Tin  </v>
      </c>
      <c r="C45" s="9"/>
      <c r="D45" s="327"/>
      <c r="E45" s="328"/>
      <c r="F45" s="44"/>
      <c r="G45" s="329"/>
      <c r="H45" s="330"/>
      <c r="I45" s="330"/>
      <c r="J45" s="331"/>
      <c r="K45" s="33"/>
      <c r="L45" s="108"/>
      <c r="P45" s="42" t="str">
        <f>IF((OR(D$27="No",D$33="No")),"","(*)")</f>
        <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 xml:space="preserve">Gold  </v>
      </c>
      <c r="C46" s="9"/>
      <c r="D46" s="327"/>
      <c r="E46" s="328"/>
      <c r="F46" s="44"/>
      <c r="G46" s="329"/>
      <c r="H46" s="330"/>
      <c r="I46" s="330"/>
      <c r="J46" s="331"/>
      <c r="K46" s="33"/>
      <c r="L46" s="108"/>
      <c r="P46" s="42" t="str">
        <f>IF((OR(D$28="No",D$34="No")),"","(*)")</f>
        <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 xml:space="preserve">Tungsten  </v>
      </c>
      <c r="C47" s="9"/>
      <c r="D47" s="327"/>
      <c r="E47" s="328"/>
      <c r="F47" s="44"/>
      <c r="G47" s="329"/>
      <c r="H47" s="330"/>
      <c r="I47" s="330"/>
      <c r="J47" s="331"/>
      <c r="K47" s="33"/>
      <c r="L47" s="108"/>
      <c r="P47" s="42" t="str">
        <f>IF((OR(D$29="No",D$35="No")),"","(*)")</f>
        <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6" t="str">
        <f ca="1">D25</f>
        <v>Answer</v>
      </c>
      <c r="E49" s="33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 xml:space="preserve">Tantalum  </v>
      </c>
      <c r="C50" s="9"/>
      <c r="D50" s="327"/>
      <c r="E50" s="328"/>
      <c r="F50" s="44"/>
      <c r="G50" s="329"/>
      <c r="H50" s="330"/>
      <c r="I50" s="330"/>
      <c r="J50" s="331"/>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 xml:space="preserve">Tin  </v>
      </c>
      <c r="C51" s="9"/>
      <c r="D51" s="327"/>
      <c r="E51" s="328"/>
      <c r="F51" s="44"/>
      <c r="G51" s="329"/>
      <c r="H51" s="330"/>
      <c r="I51" s="330"/>
      <c r="J51" s="331"/>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 xml:space="preserve">Gold  </v>
      </c>
      <c r="C52" s="9"/>
      <c r="D52" s="327"/>
      <c r="E52" s="328"/>
      <c r="F52" s="44"/>
      <c r="G52" s="329"/>
      <c r="H52" s="330"/>
      <c r="I52" s="330"/>
      <c r="J52" s="331"/>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 xml:space="preserve">Tungsten  </v>
      </c>
      <c r="C53" s="9"/>
      <c r="D53" s="327"/>
      <c r="E53" s="328"/>
      <c r="F53" s="44"/>
      <c r="G53" s="329"/>
      <c r="H53" s="330"/>
      <c r="I53" s="330"/>
      <c r="J53" s="331"/>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 xml:space="preserve">6) What percentage of relevant suppliers have provided a response to your supply chain survey? </v>
      </c>
      <c r="C55" s="9"/>
      <c r="D55" s="336" t="str">
        <f ca="1">D25</f>
        <v>Answer</v>
      </c>
      <c r="E55" s="33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 xml:space="preserve">Tantalum  </v>
      </c>
      <c r="C56" s="32"/>
      <c r="D56" s="348"/>
      <c r="E56" s="349"/>
      <c r="F56" s="44"/>
      <c r="G56" s="329"/>
      <c r="H56" s="330"/>
      <c r="I56" s="330"/>
      <c r="J56" s="331"/>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 xml:space="preserve">Tin  </v>
      </c>
      <c r="C57" s="32"/>
      <c r="D57" s="348"/>
      <c r="E57" s="349"/>
      <c r="F57" s="44"/>
      <c r="G57" s="329"/>
      <c r="H57" s="330"/>
      <c r="I57" s="330"/>
      <c r="J57" s="331"/>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 xml:space="preserve">Gold  </v>
      </c>
      <c r="C58" s="32"/>
      <c r="D58" s="348"/>
      <c r="E58" s="349"/>
      <c r="F58" s="44"/>
      <c r="G58" s="329"/>
      <c r="H58" s="330"/>
      <c r="I58" s="330"/>
      <c r="J58" s="331"/>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 xml:space="preserve">Tungsten  </v>
      </c>
      <c r="C59" s="32"/>
      <c r="D59" s="348"/>
      <c r="E59" s="349"/>
      <c r="F59" s="44"/>
      <c r="G59" s="329"/>
      <c r="H59" s="330"/>
      <c r="I59" s="330"/>
      <c r="J59" s="331"/>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 xml:space="preserve">7) Have you identified all of the smelters supplying the 3TG to your supply chain? </v>
      </c>
      <c r="C61" s="9"/>
      <c r="D61" s="336" t="str">
        <f ca="1">D25</f>
        <v>Answer</v>
      </c>
      <c r="E61" s="33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 xml:space="preserve">Tantalum  </v>
      </c>
      <c r="C62" s="9"/>
      <c r="D62" s="346"/>
      <c r="E62" s="347"/>
      <c r="F62" s="44"/>
      <c r="G62" s="329"/>
      <c r="H62" s="330"/>
      <c r="I62" s="330"/>
      <c r="J62" s="331"/>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 xml:space="preserve">Tin  </v>
      </c>
      <c r="C63" s="9"/>
      <c r="D63" s="327"/>
      <c r="E63" s="328"/>
      <c r="F63" s="44"/>
      <c r="G63" s="329"/>
      <c r="H63" s="330"/>
      <c r="I63" s="330"/>
      <c r="J63" s="331"/>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 xml:space="preserve">Gold  </v>
      </c>
      <c r="C64" s="9"/>
      <c r="D64" s="327"/>
      <c r="E64" s="328"/>
      <c r="F64" s="44"/>
      <c r="G64" s="329"/>
      <c r="H64" s="330"/>
      <c r="I64" s="330"/>
      <c r="J64" s="331"/>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 xml:space="preserve">Tungsten  </v>
      </c>
      <c r="C65" s="9"/>
      <c r="D65" s="327"/>
      <c r="E65" s="328"/>
      <c r="F65" s="44"/>
      <c r="G65" s="329"/>
      <c r="H65" s="330"/>
      <c r="I65" s="330"/>
      <c r="J65" s="331"/>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 xml:space="preserve">8) Has all applicable smelter information received by your company been reported in this declaration? </v>
      </c>
      <c r="C67" s="9"/>
      <c r="D67" s="336" t="str">
        <f ca="1">D25</f>
        <v>Answer</v>
      </c>
      <c r="E67" s="33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 xml:space="preserve">Tantalum  </v>
      </c>
      <c r="C68" s="32"/>
      <c r="D68" s="327"/>
      <c r="E68" s="328"/>
      <c r="F68" s="45"/>
      <c r="G68" s="329"/>
      <c r="H68" s="330"/>
      <c r="I68" s="330"/>
      <c r="J68" s="331"/>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 xml:space="preserve">Tin  </v>
      </c>
      <c r="C69" s="32"/>
      <c r="D69" s="327"/>
      <c r="E69" s="328"/>
      <c r="F69" s="45"/>
      <c r="G69" s="329"/>
      <c r="H69" s="330"/>
      <c r="I69" s="330"/>
      <c r="J69" s="331"/>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 xml:space="preserve">Gold  </v>
      </c>
      <c r="C70" s="32"/>
      <c r="D70" s="327"/>
      <c r="E70" s="328"/>
      <c r="F70" s="45"/>
      <c r="G70" s="329"/>
      <c r="H70" s="330"/>
      <c r="I70" s="330"/>
      <c r="J70" s="331"/>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 xml:space="preserve">Tungsten  </v>
      </c>
      <c r="C71" s="46"/>
      <c r="D71" s="327"/>
      <c r="E71" s="328"/>
      <c r="F71" s="47"/>
      <c r="G71" s="329"/>
      <c r="H71" s="330"/>
      <c r="I71" s="330"/>
      <c r="J71" s="33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2" t="str">
        <f ca="1">OFFSET(L!$C$1,MATCH("Declaration"&amp;ADDRESS(ROW(),COLUMN(),4),L!$A:$A,0)-1,SL,,)</f>
        <v>Answer the Following Questions at a Company Level</v>
      </c>
      <c r="C73" s="332"/>
      <c r="D73" s="332"/>
      <c r="E73" s="332"/>
      <c r="F73" s="332"/>
      <c r="G73" s="332"/>
      <c r="H73" s="332"/>
      <c r="I73" s="332"/>
      <c r="J73" s="33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34" t="str">
        <f ca="1">D25</f>
        <v>Answer</v>
      </c>
      <c r="E74" s="334"/>
      <c r="F74" s="50"/>
      <c r="G74" s="334" t="str">
        <f ca="1">G25</f>
        <v>Comments</v>
      </c>
      <c r="H74" s="334" t="e">
        <f>HLOOKUP(SL,LT,$O74,0)</f>
        <v>#NAME?</v>
      </c>
      <c r="I74" s="33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7" t="s">
        <v>473</v>
      </c>
      <c r="E75" s="328"/>
      <c r="F75" s="54"/>
      <c r="G75" s="329"/>
      <c r="H75" s="330"/>
      <c r="I75" s="330"/>
      <c r="J75" s="331"/>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35"/>
      <c r="H76" s="335"/>
      <c r="I76" s="335"/>
      <c r="J76" s="335"/>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v>
      </c>
      <c r="C77" s="54"/>
      <c r="D77" s="327" t="s">
        <v>473</v>
      </c>
      <c r="E77" s="328"/>
      <c r="F77" s="54"/>
      <c r="G77" s="355" t="s">
        <v>15891</v>
      </c>
      <c r="H77" s="356"/>
      <c r="I77" s="356"/>
      <c r="J77" s="357"/>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7" t="s">
        <v>474</v>
      </c>
      <c r="E79" s="328"/>
      <c r="F79" s="54"/>
      <c r="G79" s="329"/>
      <c r="H79" s="330"/>
      <c r="I79" s="330"/>
      <c r="J79" s="331"/>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7" t="s">
        <v>474</v>
      </c>
      <c r="E81" s="328"/>
      <c r="F81" s="54"/>
      <c r="G81" s="329"/>
      <c r="H81" s="330"/>
      <c r="I81" s="330"/>
      <c r="J81" s="331"/>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7" t="s">
        <v>474</v>
      </c>
      <c r="E83" s="328"/>
      <c r="F83" s="54"/>
      <c r="G83" s="329"/>
      <c r="H83" s="330"/>
      <c r="I83" s="330"/>
      <c r="J83" s="33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40" t="s">
        <v>473</v>
      </c>
      <c r="E85" s="341"/>
      <c r="F85" s="54"/>
      <c r="G85" s="329" t="s">
        <v>15892</v>
      </c>
      <c r="H85" s="330"/>
      <c r="I85" s="330"/>
      <c r="J85" s="331"/>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35"/>
      <c r="H86" s="335"/>
      <c r="I86" s="335"/>
      <c r="J86" s="335"/>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v>
      </c>
      <c r="C87" s="54"/>
      <c r="D87" s="327" t="s">
        <v>474</v>
      </c>
      <c r="E87" s="328"/>
      <c r="F87" s="54"/>
      <c r="G87" s="329"/>
      <c r="H87" s="330"/>
      <c r="I87" s="330"/>
      <c r="J87" s="331"/>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7" t="s">
        <v>474</v>
      </c>
      <c r="E89" s="328"/>
      <c r="F89" s="54"/>
      <c r="G89" s="329"/>
      <c r="H89" s="330"/>
      <c r="I89" s="330"/>
      <c r="J89" s="33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39" t="str">
        <f>IF(OR($D$8="",$I$3=""),"","Click here to check required fields completion")</f>
        <v/>
      </c>
      <c r="C90" s="339"/>
      <c r="D90" s="339"/>
      <c r="E90" s="339"/>
      <c r="F90" s="339"/>
      <c r="G90" s="339"/>
      <c r="H90" s="339"/>
      <c r="I90" s="339"/>
      <c r="J90" s="339"/>
      <c r="K90" s="33"/>
      <c r="L90" s="97"/>
      <c r="P90" s="2"/>
      <c r="Q90" s="2"/>
      <c r="R90" s="2"/>
      <c r="S90" s="2"/>
      <c r="T90" s="2"/>
      <c r="U90" s="2"/>
      <c r="V90" s="2"/>
      <c r="W90" s="2"/>
      <c r="X90" s="2"/>
      <c r="Y90" s="2"/>
      <c r="Z90" s="2"/>
      <c r="AA90" s="2"/>
      <c r="AB90" s="2"/>
      <c r="AC90" s="2"/>
      <c r="AD90" s="2"/>
      <c r="AE90" s="2"/>
      <c r="AF90" s="2"/>
      <c r="AG90" s="2"/>
      <c r="AH90" s="2"/>
    </row>
    <row r="91" spans="1:34" ht="15.5" thickBot="1">
      <c r="A91" s="337" t="str">
        <f ca="1">OFFSET(L!$C$1,MATCH("General"&amp;"Cpy",L!$A:$A,0)-1,SL,,)</f>
        <v>© 2026 Responsible Minerals Initiative. All rights reserved.</v>
      </c>
      <c r="B91" s="338"/>
      <c r="C91" s="338"/>
      <c r="D91" s="338"/>
      <c r="E91" s="338"/>
      <c r="F91" s="338"/>
      <c r="G91" s="338"/>
      <c r="H91" s="338"/>
      <c r="I91" s="338"/>
      <c r="J91" s="33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
      </c>
    </row>
    <row r="99" spans="2:7" ht="15" hidden="1">
      <c r="B99" s="172">
        <v>1</v>
      </c>
      <c r="D99" s="264" t="str">
        <f>IF(AND(OR($D$27="Yes",$D$27=""),OR($D$33="Yes",$D$33="")),"Yes","")</f>
        <v/>
      </c>
      <c r="E99" s="264" t="str">
        <f>IF(AND(OR($D$26="Yes",$D$26=""),OR($D$32="Yes",$D$32="")),"Greater than 50%","")</f>
        <v/>
      </c>
      <c r="G99" s="264" t="str">
        <f>IF(OR($D$27="Yes",$D$27=""),"No","")</f>
        <v/>
      </c>
    </row>
    <row r="100" spans="2:7" ht="15" hidden="1">
      <c r="B100" s="219" t="s">
        <v>2370</v>
      </c>
      <c r="D100" s="264" t="str">
        <f>IF(AND(OR($D$27="Yes",$D$27=""),OR($D$33="Yes",$D$33="")),"No","")</f>
        <v/>
      </c>
      <c r="E100" s="264" t="str">
        <f>IF(AND(OR($D$26="Yes",$D$26=""),OR($D$32="Yes",$D$32="")),"50% or less","")</f>
        <v/>
      </c>
      <c r="G100" s="264" t="str">
        <f>IF(OR($D$28="Yes",$D$28=""),"Yes","")</f>
        <v/>
      </c>
    </row>
    <row r="101" spans="2:7" ht="15" hidden="1">
      <c r="B101" s="219" t="s">
        <v>2371</v>
      </c>
      <c r="D101" s="264" t="str">
        <f>IF(AND(OR($D$27="Yes",$D$27=""),OR($D$33="Yes",$D$33="")),"Unknown","")</f>
        <v/>
      </c>
      <c r="E101" s="264" t="str">
        <f>IF(AND(OR($D$26="Yes",$D$26=""),OR($D$32="Yes",$D$32="")),"None","")</f>
        <v/>
      </c>
      <c r="G101" s="264" t="str">
        <f>IF(OR($D$28="Yes",$D$28=""),"No","")</f>
        <v/>
      </c>
    </row>
    <row r="102" spans="2:7" ht="15" hidden="1">
      <c r="B102" s="219" t="s">
        <v>2372</v>
      </c>
      <c r="D102" s="264" t="str">
        <f>IF(AND(OR($D$28="Yes",$D$28=""),OR($D$34="Yes",$D$34="")),"Yes","")</f>
        <v/>
      </c>
      <c r="E102" s="264" t="str">
        <f>IF(AND(OR($D$27="Yes",$D$27=""),OR($D$33="Yes",$D$33="")),"100%","")</f>
        <v/>
      </c>
      <c r="G102" s="264" t="str">
        <f>IF(OR($D$29="Yes",$D$29=""),"Yes","")</f>
        <v/>
      </c>
    </row>
    <row r="103" spans="2:7" ht="15" hidden="1">
      <c r="B103" s="219" t="s">
        <v>2373</v>
      </c>
      <c r="D103" s="264" t="str">
        <f>IF(AND(OR($D$28="Yes",$D$28=""),OR($D$34="Yes",$D$34="")),"No","")</f>
        <v/>
      </c>
      <c r="E103" s="264" t="str">
        <f>IF(AND(OR($D$27="Yes",$D$27=""),OR($D$33="Yes",$D$33="")),"Greater than 90%","")</f>
        <v/>
      </c>
      <c r="G103" s="264" t="str">
        <f>IF(OR($D$29="Yes",$D$29=""),"No","")</f>
        <v/>
      </c>
    </row>
    <row r="104" spans="2:7" ht="15" hidden="1">
      <c r="B104" s="219" t="s">
        <v>476</v>
      </c>
      <c r="D104" s="264" t="str">
        <f>IF(AND(OR($D$28="Yes",$D$28=""),OR($D$34="Yes",$D$34="")),"Unknown","")</f>
        <v/>
      </c>
      <c r="E104" s="264" t="str">
        <f>IF(AND(OR($D$27="Yes",$D$27=""),OR($D$33="Yes",$D$33="")),"Greater than 75%","")</f>
        <v/>
      </c>
    </row>
    <row r="105" spans="2:7" ht="15" hidden="1">
      <c r="B105" s="219" t="s">
        <v>14427</v>
      </c>
      <c r="D105" s="264" t="str">
        <f>IF(AND(OR($D$29="Yes",$D$29=""),OR($D$35="Yes",$D$35="")),"Yes","")</f>
        <v/>
      </c>
      <c r="E105" s="264" t="str">
        <f>IF(AND(OR($D$27="Yes",$D$27=""),OR($D$33="Yes",$D$33="")),"Greater than 50%","")</f>
        <v/>
      </c>
    </row>
    <row r="106" spans="2:7" ht="15" hidden="1">
      <c r="B106" s="219" t="s">
        <v>11949</v>
      </c>
      <c r="D106" s="264" t="str">
        <f>IF(AND(OR($D$29="Yes",$D$29=""),OR($D$35="Yes",$D$35="")),"No","")</f>
        <v/>
      </c>
      <c r="E106" s="264" t="str">
        <f>IF(AND(OR($D$27="Yes",$D$27=""),OR($D$33="Yes",$D$33="")),"50% or less","")</f>
        <v/>
      </c>
    </row>
    <row r="107" spans="2:7" ht="15" hidden="1">
      <c r="B107" s="219" t="s">
        <v>474</v>
      </c>
      <c r="D107" s="264" t="str">
        <f>IF(AND(OR($D$29="Yes",$D$29=""),OR($D$35="Yes",$D$35="")),"Unknown","")</f>
        <v/>
      </c>
      <c r="E107" s="264" t="str">
        <f>IF(AND(OR($D$27="Yes",$D$27=""),OR($D$33="Yes",$D$33="")),"None","")</f>
        <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EE7D8FF0-8CCE-41B8-B56B-CA03FD4160D0}"/>
    <hyperlink ref="D20" r:id="rId4" xr:uid="{15893C5A-F676-467E-8F0C-D9CCE69F60B0}"/>
    <hyperlink ref="G77" r:id="rId5" xr:uid="{27A783BC-8676-41D0-A416-5F751E171C5D}"/>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49999999999999"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49999999999999"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49999999999999"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49999999999999"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49999999999999"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49999999999999"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49999999999999"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49999999999999"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49999999999999"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49999999999999"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49999999999999"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49999999999999"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49999999999999"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49999999999999"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D5FF3BB-EFA6-4E9E-B9C4-22CECCEE9F8B}"/>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Ovako AB</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t="str">
        <f>Declaration!D10</f>
        <v>Steel production</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Paola Zetterberg-Eriksson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paola.zetterberg-eriksson@ovako.com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+46 8 622 13 03</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Elin Eriksson</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elin.eriksson@ovako.com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46142</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v>
      </c>
      <c r="B18" s="89"/>
      <c r="C18" s="89"/>
      <c r="D18" s="93"/>
      <c r="E18" s="19" t="s">
        <v>771</v>
      </c>
      <c r="F18" s="90"/>
      <c r="J18" s="143"/>
    </row>
    <row r="19" spans="1:10" ht="41">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41">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v>
      </c>
      <c r="B28" s="86"/>
      <c r="C28" s="86"/>
      <c r="D28" s="94"/>
      <c r="E28" s="19"/>
      <c r="F28" s="19"/>
      <c r="G28" s="19"/>
      <c r="I28" s="142"/>
    </row>
    <row r="29" spans="1:10" ht="41.15"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 xml:space="preserve">6) What percentage of relevant suppliers have provided a response to your supply chain survey? </v>
      </c>
      <c r="B38" s="89"/>
      <c r="C38" s="89"/>
      <c r="D38" s="93"/>
      <c r="E38" s="19" t="s">
        <v>770</v>
      </c>
      <c r="F38" s="90"/>
    </row>
    <row r="39" spans="1:10" ht="27.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 xml:space="preserve">7) Have you identified all of the smelters supplying the 3TG to your supply chain? </v>
      </c>
      <c r="B43" s="89"/>
      <c r="C43" s="89"/>
      <c r="D43" s="93"/>
      <c r="E43" s="19" t="s">
        <v>771</v>
      </c>
      <c r="F43" s="90"/>
    </row>
    <row r="44" spans="1:10" ht="54.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 xml:space="preserve">8) Has all applicable smelter information received by your company been reported in this declaration? </v>
      </c>
      <c r="B48" s="89"/>
      <c r="C48" s="89"/>
      <c r="D48" s="93"/>
      <c r="E48" s="19" t="s">
        <v>772</v>
      </c>
      <c r="F48" s="90"/>
    </row>
    <row r="49" spans="1:10" ht="41">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Yes</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str">
        <f>Declaration!G77</f>
        <v>https://www.ovako.com/en/sustainability/policies-and-guidelines/</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v>
      </c>
      <c r="B58" s="86" t="str">
        <f>Declaration!D81</f>
        <v>No</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v>
      </c>
      <c r="B59" s="86" t="str">
        <f>Declaration!D83</f>
        <v>No</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v>
      </c>
      <c r="B60" s="86" t="str">
        <f>Declaration!D85</f>
        <v>Yes</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v>
      </c>
      <c r="B62" s="86" t="str">
        <f>Declaration!D87</f>
        <v>No</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69140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69140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7.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9">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Zetterberg-Eriksson Paola</cp:lastModifiedBy>
  <cp:lastPrinted>2015-04-21T20:47:43Z</cp:lastPrinted>
  <dcterms:created xsi:type="dcterms:W3CDTF">2010-06-21T21:00:23Z</dcterms:created>
  <dcterms:modified xsi:type="dcterms:W3CDTF">2026-04-30T07:48:38Z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