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13_ncr:1_{BB2AD581-C5FE-4E11-903D-62C8170A3DE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4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91"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AA14" i="4" a="1"/>
  <c r="AA14" i="4"/>
  <c r="S44" i="4"/>
  <c r="T45" i="4"/>
  <c r="T44" i="4"/>
  <c r="S43" i="4"/>
  <c r="S42" i="4"/>
  <c r="T43" i="4"/>
  <c r="U44" i="4"/>
  <c r="U43" i="4"/>
  <c r="T42" i="4"/>
  <c r="U42" i="4"/>
  <c r="V43" i="4"/>
  <c r="V42" i="4"/>
  <c r="W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V1388" i="5"/>
  <c r="V1389" i="5"/>
  <c r="V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J1387" i="5"/>
  <c r="T1387" i="5"/>
  <c r="J1388" i="5"/>
  <c r="T1388" i="5"/>
  <c r="J1389" i="5"/>
  <c r="T1389" i="5"/>
  <c r="J1390" i="5"/>
  <c r="T1390" i="5"/>
  <c r="J1391"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I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F119" i="6"/>
  <c r="A119" i="6"/>
  <c r="G119" i="6"/>
  <c r="H119" i="6"/>
  <c r="C119" i="6"/>
  <c r="D119" i="6"/>
  <c r="F22" i="6"/>
  <c r="H22" i="6"/>
  <c r="H125" i="6"/>
  <c r="D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Y44" i="4"/>
  <c r="Z44" i="4"/>
  <c r="W43" i="4"/>
  <c r="X43"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<sst xmlns="http://schemas.openxmlformats.org/spreadsheetml/2006/main" count="28011" uniqueCount="20072">
  <si>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</si>
  <si>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</si>
  <si>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</si>
  <si>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</si>
  <si>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</si>
  <si>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</si>
  <si>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</si>
  <si>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</si>
  <si>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</si>
  <si>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</si>
  <si>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</si>
  <si>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</si>
  <si>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</si>
  <si>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</si>
  <si>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</si>
  <si>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</si>
  <si>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</si>
  <si>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</si>
  <si>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</si>
  <si>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</si>
  <si>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</si>
  <si>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</si>
  <si>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</si>
  <si>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</si>
  <si>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</si>
  <si>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</si>
  <si>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</si>
  <si>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</si>
  <si>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</si>
  <si>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</si>
  <si>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</si>
  <si>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</si>
  <si>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</si>
  <si>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</si>
  <si>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</si>
  <si>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</si>
  <si>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</si>
  <si>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</si>
  <si>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</si>
  <si>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</si>
  <si>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</si>
  <si>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</si>
  <si>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</si>
  <si>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</si>
  <si>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</si>
  <si>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</si>
  <si>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</si>
  <si>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</si>
  <si>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</si>
  <si>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</si>
  <si>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</si>
  <si>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</si>
  <si>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</si>
  <si>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</si>
  <si>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</si>
  <si>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</si>
  <si>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</si>
  <si>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</si>
  <si>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</si>
  <si>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</si>
  <si>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</si>
  <si>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</si>
  <si>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</si>
  <si>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</si>
  <si>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</si>
  <si>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</si>
  <si>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</si>
  <si>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</si>
  <si>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</si>
  <si>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</si>
  <si>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</si>
  <si>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</si>
  <si>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</si>
  <si>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</si>
  <si>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</si>
  <si>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</si>
  <si>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</si>
  <si>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</si>
  <si>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</si>
  <si>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</si>
  <si>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</si>
  <si>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</si>
  <si>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</si>
  <si>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</si>
  <si>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</si>
  <si>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</si>
  <si>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</si>
  <si>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</si>
  <si>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</si>
  <si>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</si>
  <si>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</si>
  <si>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</si>
  <si>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</si>
  <si>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</si>
  <si>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</si>
  <si>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</si>
  <si>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</si>
  <si>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</si>
  <si>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</si>
  <si>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</si>
  <si>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</si>
  <si>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</si>
  <si>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</si>
  <si>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</si>
  <si>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</si>
  <si>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</si>
  <si>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</si>
  <si>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</si>
  <si>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</si>
  <si>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</si>
  <si>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</si>
  <si>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</si>
  <si>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</si>
  <si>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</si>
  <si>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</si>
  <si>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</si>
  <si>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</si>
  <si>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</si>
  <si>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</si>
  <si>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</si>
  <si>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</si>
  <si>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</si>
  <si>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</si>
  <si>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</si>
  <si>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</si>
  <si>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</si>
  <si>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</si>
  <si>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</si>
  <si>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</si>
  <si>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</si>
  <si>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</si>
  <si>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</si>
  <si>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</si>
  <si>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</si>
  <si>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</si>
  <si>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</si>
  <si>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</si>
  <si>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</si>
  <si>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</si>
  <si>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</si>
  <si>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</si>
  <si>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</si>
  <si>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</si>
  <si>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</si>
  <si>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</si>
  <si>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</si>
  <si>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</si>
  <si>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</si>
  <si>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</si>
  <si>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</si>
  <si>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</si>
  <si>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</si>
  <si>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</si>
  <si>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</si>
  <si>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</si>
  <si>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</si>
  <si>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</si>
  <si>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</si>
  <si>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</si>
  <si>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</si>
  <si>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</si>
  <si>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</si>
  <si>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</si>
  <si>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</si>
  <si>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</si>
  <si>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</si>
  <si>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</si>
  <si>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</si>
  <si>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</si>
  <si>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</si>
  <si>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</si>
  <si>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</si>
  <si>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</si>
  <si>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</si>
  <si>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</si>
  <si>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</si>
  <si>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</si>
  <si>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</si>
  <si>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</si>
  <si>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</si>
  <si>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</si>
  <si>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</si>
  <si>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</si>
  <si>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</si>
  <si>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</si>
  <si>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</si>
  <si>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</si>
  <si>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</si>
  <si>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</si>
  <si>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</si>
  <si>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</si>
  <si>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</si>
  <si>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</si>
  <si>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</si>
  <si>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</si>
  <si>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</si>
  <si>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</si>
  <si>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</si>
  <si>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</si>
  <si>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</si>
  <si>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</si>
  <si>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</si>
  <si>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</si>
  <si>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</si>
  <si>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</si>
  <si>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</si>
  <si>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</si>
  <si>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</si>
  <si>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</si>
  <si>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</si>
  <si>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</si>
  <si>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</si>
  <si>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</si>
  <si>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</si>
  <si>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</si>
  <si>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</si>
  <si>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</si>
  <si>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</si>
  <si>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</si>
  <si>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</si>
  <si>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</si>
  <si>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</si>
  <si>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</si>
  <si>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</si>
  <si>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</si>
  <si>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</si>
  <si>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</si>
  <si>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</si>
  <si>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</si>
  <si>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</si>
  <si>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</si>
  <si>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</si>
  <si>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</si>
  <si>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</si>
  <si>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</si>
  <si>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</si>
  <si>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</si>
  <si>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</si>
  <si>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</si>
  <si>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</si>
  <si>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</si>
  <si>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</si>
  <si>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</si>
  <si>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</si>
  <si>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</si>
  <si>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</si>
  <si>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</si>
  <si>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</si>
  <si>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</si>
  <si>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</si>
  <si>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</si>
  <si>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</si>
  <si>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</si>
  <si>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</si>
  <si>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</si>
  <si>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</si>
  <si>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</si>
  <si>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</si>
  <si>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</si>
  <si>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</si>
  <si>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</si>
  <si>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</si>
  <si>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</si>
  <si>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</si>
  <si>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</si>
  <si>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</si>
  <si>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</si>
  <si>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</si>
  <si>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</si>
  <si>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</si>
  <si>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</si>
  <si>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</si>
  <si>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</si>
  <si>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</si>
  <si>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</si>
  <si>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</si>
  <si>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</si>
  <si>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</si>
  <si>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</si>
  <si>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</si>
  <si>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</si>
  <si>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</si>
  <si>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</si>
  <si>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</si>
  <si>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</si>
  <si>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</si>
  <si>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</si>
  <si>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</si>
  <si>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</si>
  <si>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</si>
  <si>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</si>
  <si>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</si>
  <si>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</si>
  <si>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</si>
  <si>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</si>
  <si>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</si>
  <si>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</si>
  <si>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</si>
  <si>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</si>
  <si>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</si>
  <si>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</si>
  <si>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</si>
  <si>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</si>
  <si>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</si>
  <si>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</si>
  <si>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</si>
  <si>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</si>
  <si>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</si>
  <si>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</si>
  <si>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</si>
  <si>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</si>
  <si>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</si>
  <si>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</si>
  <si>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</si>
  <si>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</si>
  <si>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</si>
  <si>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</si>
  <si>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</si>
  <si>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</si>
  <si>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</si>
  <si>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</si>
  <si>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</si>
  <si>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</si>
  <si>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</si>
  <si>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</si>
  <si>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</si>
  <si>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</si>
  <si>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</si>
  <si>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</si>
  <si>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</si>
  <si>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</si>
  <si>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</si>
  <si>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</si>
  <si>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</si>
  <si>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</si>
  <si>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</si>
  <si>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</si>
  <si>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</si>
  <si>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</si>
  <si>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</si>
  <si>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</si>
  <si>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</si>
  <si>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</si>
  <si>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</si>
  <si>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</si>
  <si>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</si>
  <si>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</si>
  <si>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</si>
  <si>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</si>
  <si>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</si>
  <si>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</si>
  <si>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</si>
  <si>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</si>
  <si>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</si>
  <si>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</si>
  <si>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</si>
  <si>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</si>
  <si>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</si>
  <si>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</si>
  <si>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</si>
  <si>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</si>
  <si>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</si>
  <si>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</si>
  <si>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</si>
  <si>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</si>
  <si>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</si>
  <si>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</si>
  <si>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</si>
  <si>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</si>
  <si>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</si>
  <si>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</si>
  <si>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</si>
  <si>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</si>
  <si>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</si>
  <si>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</si>
  <si>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</si>
  <si>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</si>
  <si>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</si>
  <si>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</si>
  <si>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</si>
  <si>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</si>
  <si>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</si>
  <si>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</si>
  <si>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</si>
  <si>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</si>
  <si>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</si>
  <si>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</si>
  <si>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</si>
  <si>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</si>
  <si>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</si>
  <si>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</si>
  <si>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</si>
  <si>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</si>
  <si>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</si>
  <si>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</si>
  <si>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</si>
  <si>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</si>
  <si>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</si>
  <si>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</si>
  <si>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</si>
  <si>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</si>
  <si>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</si>
  <si>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</si>
  <si>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</si>
  <si>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</si>
  <si>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</si>
  <si>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</si>
  <si>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</si>
  <si>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</si>
  <si>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</si>
  <si>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</si>
  <si>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</si>
  <si>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</si>
  <si>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</si>
  <si>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</si>
  <si>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</si>
  <si>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</si>
  <si>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</si>
  <si>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</si>
  <si>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</si>
  <si>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</si>
  <si>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</si>
  <si>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</si>
  <si>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</si>
  <si>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</si>
  <si>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</si>
  <si>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</si>
  <si>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</si>
  <si>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</si>
  <si>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</si>
  <si>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</si>
  <si>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</si>
  <si>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</si>
  <si>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</si>
  <si>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</si>
  <si>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</si>
  <si>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</si>
  <si>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</si>
  <si>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</si>
  <si>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</si>
  <si>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</si>
  <si>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</si>
  <si>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</si>
  <si>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</si>
  <si>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</si>
  <si>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</si>
  <si>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</si>
  <si>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</si>
  <si>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</si>
  <si>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</si>
  <si>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</si>
  <si>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</si>
  <si>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</si>
  <si>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</si>
  <si>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</si>
  <si>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</si>
  <si>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</si>
  <si>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</si>
  <si>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</si>
  <si>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</si>
  <si>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</si>
  <si>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</si>
  <si>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</si>
  <si>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</si>
  <si>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</si>
  <si>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</si>
  <si>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</si>
  <si>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</si>
  <si>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</si>
  <si>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</si>
  <si>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</si>
  <si>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</si>
  <si>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</si>
  <si>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</si>
  <si>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</si>
  <si>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</si>
  <si>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</si>
  <si>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</si>
  <si>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</si>
  <si>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</si>
  <si>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</si>
  <si>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</si>
  <si>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</si>
  <si>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</si>
  <si>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</si>
  <si>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</si>
  <si>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</si>
  <si>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</si>
  <si>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</si>
  <si>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</si>
  <si>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</si>
  <si>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</si>
  <si>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</si>
  <si>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</si>
  <si>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</si>
  <si>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</si>
  <si>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</si>
  <si>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</si>
  <si>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</si>
  <si>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</si>
  <si>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</si>
  <si>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</si>
  <si>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</si>
  <si>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</si>
  <si>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</si>
  <si>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</si>
  <si>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</si>
  <si>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</si>
  <si>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</si>
  <si>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</si>
  <si>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</si>
  <si>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</si>
  <si>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</si>
  <si>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</si>
  <si>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</si>
  <si>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</si>
  <si>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</si>
  <si>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</si>
  <si>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</si>
  <si>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</si>
  <si>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</si>
  <si>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</si>
  <si>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</si>
  <si>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</si>
  <si>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</si>
  <si>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</si>
  <si>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</si>
  <si>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</si>
  <si>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</si>
  <si>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</si>
  <si>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</si>
  <si>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</si>
  <si>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</si>
  <si>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</si>
  <si>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</si>
  <si>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</si>
  <si>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</si>
  <si>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</si>
  <si>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</si>
  <si>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</si>
  <si>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</si>
  <si>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</si>
  <si>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</si>
  <si>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</si>
  <si>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</si>
  <si>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</si>
  <si>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</si>
  <si>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</si>
  <si>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</si>
  <si>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</si>
  <si>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</si>
  <si>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</si>
  <si>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</si>
  <si>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</si>
  <si>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</si>
  <si>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</si>
  <si>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</si>
  <si>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</si>
  <si>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</si>
  <si>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</si>
  <si>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</si>
  <si>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</si>
  <si>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</si>
  <si>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</si>
  <si>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</si>
  <si>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</si>
  <si>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</si>
  <si>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</si>
  <si>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</si>
  <si>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</si>
  <si>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</si>
  <si>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</si>
  <si>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</si>
  <si>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</si>
  <si>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</si>
  <si>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</si>
  <si>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</si>
  <si>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</si>
  <si>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</si>
  <si>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</si>
  <si>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</si>
  <si>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</si>
  <si>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</si>
  <si>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</si>
  <si>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</si>
  <si>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</si>
  <si>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</si>
  <si>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</si>
  <si>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</si>
  <si>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</si>
  <si>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</si>
  <si>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</si>
  <si>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</si>
  <si>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</si>
  <si>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</si>
  <si>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</si>
  <si>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</si>
  <si>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</si>
  <si>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</si>
  <si>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</si>
  <si>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</si>
  <si>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</si>
  <si>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</si>
  <si>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</si>
  <si>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</si>
  <si>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</si>
  <si>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</si>
  <si>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</si>
  <si>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</si>
  <si>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</si>
  <si>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</si>
  <si>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</si>
  <si>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</si>
  <si>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</si>
  <si>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</si>
  <si>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</si>
  <si>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</si>
  <si>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</si>
  <si>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</si>
  <si>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</si>
  <si>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</si>
  <si>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</si>
  <si>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</si>
  <si>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</si>
  <si>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</si>
  <si>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</si>
  <si>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</si>
  <si>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</si>
  <si>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</si>
  <si>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</si>
  <si>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</si>
  <si>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</si>
  <si>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</si>
  <si>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</si>
  <si>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</si>
  <si>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</si>
  <si>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</si>
  <si>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</si>
  <si>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</si>
  <si>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</si>
  <si>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</si>
  <si>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</si>
  <si>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</si>
  <si>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</si>
  <si>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</si>
  <si>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</si>
  <si>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</si>
  <si>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</si>
  <si>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</si>
  <si>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</si>
  <si>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</si>
  <si>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</si>
  <si>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</si>
  <si>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</si>
  <si>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</si>
  <si>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</si>
  <si>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</si>
  <si>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</si>
  <si>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</si>
  <si>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</si>
  <si>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</si>
  <si>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</si>
  <si>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</si>
  <si>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</si>
  <si>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</si>
  <si>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</si>
  <si>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</si>
  <si>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</si>
  <si>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</si>
  <si>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</si>
  <si>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</si>
  <si>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</si>
  <si>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</si>
  <si>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</si>
  <si>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</si>
  <si>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</si>
  <si>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</si>
  <si>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</si>
  <si>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</si>
  <si>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</si>
  <si>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</si>
  <si>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</si>
  <si>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</si>
  <si>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</si>
  <si>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</si>
  <si>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</si>
  <si>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</si>
  <si>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</si>
  <si>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</si>
  <si>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</si>
  <si>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</si>
  <si>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</si>
  <si>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</si>
  <si>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</si>
  <si>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</si>
  <si>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</si>
  <si>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</si>
  <si>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</si>
  <si>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</si>
  <si>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</si>
  <si>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</si>
  <si>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</si>
  <si>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</si>
  <si>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</si>
  <si>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</si>
  <si>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</si>
  <si>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</si>
  <si>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</si>
  <si>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</si>
  <si>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</si>
  <si>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</si>
  <si>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</si>
  <si>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</si>
  <si>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</si>
  <si>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</si>
  <si>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</si>
  <si>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</si>
  <si>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</si>
  <si>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</si>
  <si>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</si>
  <si>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</si>
  <si>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</si>
  <si>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</si>
  <si>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</si>
  <si>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</si>
  <si>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</si>
  <si>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</si>
  <si>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</si>
  <si>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</si>
  <si>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</si>
  <si>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</si>
  <si>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</si>
  <si>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</si>
  <si>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</si>
  <si>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</si>
  <si>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</si>
  <si>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</si>
  <si>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</si>
  <si>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</si>
  <si>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</si>
  <si>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</si>
  <si>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</si>
  <si>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</si>
  <si>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</si>
  <si>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</si>
  <si>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</si>
  <si>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</si>
  <si>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</si>
  <si>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</si>
  <si>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</si>
  <si>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</si>
  <si>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</si>
  <si>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</si>
  <si>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</si>
  <si>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</si>
  <si>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</si>
  <si>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</si>
  <si>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</si>
  <si>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</si>
  <si>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</si>
  <si>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</si>
  <si>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</si>
  <si>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</si>
  <si>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</si>
  <si>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</si>
  <si>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</si>
  <si>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</si>
  <si>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</si>
  <si>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</si>
  <si>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</si>
  <si>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</si>
  <si>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</si>
  <si>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</si>
  <si>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</si>
  <si>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</si>
  <si>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</si>
  <si>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</si>
  <si>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</si>
  <si>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</si>
  <si>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</si>
  <si>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</si>
  <si>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</si>
  <si>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</si>
  <si>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</si>
  <si>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</si>
  <si>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</si>
  <si>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</si>
  <si>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</si>
  <si>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</si>
  <si>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</si>
  <si>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</si>
  <si>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</si>
  <si>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</si>
  <si>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</si>
  <si>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</si>
  <si>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</si>
  <si>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</si>
  <si>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</si>
  <si>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</si>
  <si>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</si>
  <si>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</si>
  <si>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</si>
  <si>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</si>
  <si>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</si>
  <si>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</si>
  <si>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</si>
  <si>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</si>
  <si>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</si>
  <si>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</si>
  <si>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</si>
  <si>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</si>
  <si>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</si>
  <si>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</si>
  <si>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</si>
  <si>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</si>
  <si>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</si>
  <si>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</si>
  <si>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</si>
  <si>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</si>
  <si>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</si>
  <si>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</si>
  <si>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</si>
  <si>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</si>
  <si>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</si>
  <si>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</si>
  <si>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</si>
  <si>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</si>
  <si>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</si>
  <si>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</si>
  <si>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</si>
  <si>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</si>
  <si>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</si>
  <si>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</si>
  <si>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</si>
  <si>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</si>
  <si>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</si>
  <si>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</si>
  <si>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</si>
  <si>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</si>
  <si>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</si>
  <si>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</si>
  <si>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</si>
  <si>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</si>
  <si>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</si>
  <si>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</si>
  <si>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</si>
  <si>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</si>
  <si>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</si>
  <si>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</si>
  <si>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</si>
  <si>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</si>
  <si>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</si>
  <si>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</si>
  <si>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</si>
  <si>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</si>
  <si>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</si>
  <si>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</si>
  <si>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</si>
  <si>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</si>
  <si>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</si>
  <si>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</si>
  <si>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</si>
  <si>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</si>
  <si>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</si>
  <si>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</si>
  <si>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</si>
  <si>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</si>
  <si>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</si>
  <si>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</si>
  <si>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</si>
  <si>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</si>
  <si>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</si>
  <si>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</si>
  <si>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</si>
  <si>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</si>
  <si>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</si>
  <si>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</si>
  <si>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</si>
  <si>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</si>
  <si>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</si>
  <si>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</si>
  <si>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</si>
  <si>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</si>
  <si>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</si>
  <si>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</si>
  <si>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</si>
  <si>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</si>
  <si>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</si>
  <si>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</si>
  <si>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</si>
  <si>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</si>
  <si>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</si>
  <si>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</si>
  <si>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</si>
  <si>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</si>
  <si>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</si>
  <si>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</si>
  <si>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</si>
  <si>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</si>
  <si>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</si>
  <si>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</si>
  <si>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</si>
  <si>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</si>
  <si>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</si>
  <si>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</si>
  <si>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</si>
  <si>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</si>
  <si>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</si>
  <si>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</si>
  <si>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</si>
  <si>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</si>
  <si>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</si>
  <si>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</si>
  <si>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</si>
  <si>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</si>
  <si>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</si>
  <si>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</si>
  <si>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</si>
  <si>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</si>
  <si>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</si>
  <si>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</si>
  <si>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</si>
  <si>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</si>
  <si>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</si>
  <si>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</si>
  <si>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</si>
  <si>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</si>
  <si>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</si>
  <si>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</si>
  <si>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</si>
  <si>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</si>
  <si>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</si>
  <si>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</si>
  <si>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</si>
  <si>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</si>
  <si>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</si>
  <si>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</si>
  <si>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</si>
  <si>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</si>
  <si>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</si>
  <si>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</si>
  <si>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</si>
  <si>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</si>
  <si>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</si>
  <si>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</si>
  <si>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</si>
  <si>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</si>
  <si>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</si>
  <si>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</si>
  <si>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</si>
  <si>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</si>
  <si>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</si>
  <si>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</si>
  <si>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</si>
  <si>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</si>
  <si>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</si>
  <si>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</si>
  <si>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</si>
  <si>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</si>
  <si>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</si>
  <si>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</si>
  <si>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</si>
  <si>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</si>
  <si>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</si>
  <si>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</si>
  <si>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</si>
  <si>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</si>
  <si>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</si>
  <si>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</si>
  <si>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</si>
  <si>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</si>
  <si>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</si>
  <si>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</si>
  <si>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</si>
  <si>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</si>
  <si>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</si>
  <si>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</si>
  <si>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</si>
  <si>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</si>
  <si>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</si>
  <si>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</si>
  <si>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</si>
  <si>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</si>
  <si>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</si>
  <si>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</si>
  <si>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</si>
  <si>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</si>
  <si>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</si>
  <si>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</si>
  <si>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</si>
  <si>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</si>
  <si>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</si>
  <si>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</si>
  <si>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</si>
  <si>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</si>
  <si>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</si>
  <si>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</si>
  <si>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</si>
  <si>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</si>
  <si>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</si>
  <si>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</si>
  <si>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</si>
  <si>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</si>
  <si>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</si>
  <si>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</si>
  <si>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</si>
  <si>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</si>
  <si>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</si>
  <si>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</si>
  <si>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</si>
  <si>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</si>
  <si>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</si>
  <si>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</si>
  <si>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</si>
  <si>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</si>
  <si>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</si>
  <si>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</si>
  <si>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</si>
  <si>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</si>
  <si>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</si>
  <si>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</si>
  <si>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</si>
  <si>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</si>
  <si>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</si>
  <si>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</si>
  <si>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</si>
  <si>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</si>
  <si>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</si>
  <si>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</si>
  <si>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</si>
  <si>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</si>
  <si>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</si>
  <si>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</si>
  <si>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</si>
  <si>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</si>
  <si>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</si>
  <si>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</si>
  <si>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</si>
  <si>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</si>
  <si>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</si>
  <si>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</si>
  <si>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</si>
  <si>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</si>
  <si>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</si>
  <si>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</si>
  <si>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</si>
  <si>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</si>
  <si>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</si>
  <si>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</si>
  <si>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</si>
  <si>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</si>
  <si>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</si>
  <si>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</si>
  <si>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</si>
  <si>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</si>
  <si>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</si>
  <si>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</si>
  <si>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</si>
  <si>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</si>
  <si>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</si>
  <si>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</si>
  <si>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</si>
  <si>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</si>
  <si>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</si>
  <si>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</si>
  <si>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</si>
  <si>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</si>
  <si>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</si>
  <si>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</si>
  <si>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</si>
  <si>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</si>
  <si>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</si>
  <si>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</si>
  <si>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</si>
  <si>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</si>
  <si>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</si>
  <si>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</si>
  <si>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</si>
  <si>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</si>
  <si>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</si>
  <si>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</si>
  <si>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</si>
  <si>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</si>
  <si>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</si>
  <si>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</si>
  <si>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</si>
  <si>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</si>
  <si>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</si>
  <si>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</si>
  <si>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</si>
  <si>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</si>
  <si>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</si>
  <si>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</si>
  <si>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</si>
  <si>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</si>
  <si>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</si>
  <si>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</si>
  <si>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</si>
  <si>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</si>
  <si>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</si>
  <si>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</si>
  <si>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</si>
  <si>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</si>
  <si>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</si>
  <si>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</si>
  <si>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</si>
  <si>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</si>
  <si>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</si>
  <si>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</si>
  <si>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</si>
  <si>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</si>
  <si>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</si>
  <si>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</si>
  <si>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</si>
  <si>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</si>
  <si>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</si>
  <si>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</si>
  <si>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</si>
  <si>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</si>
  <si>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</si>
  <si>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</si>
  <si>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</si>
  <si>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</si>
  <si>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</si>
  <si>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</si>
  <si>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</si>
  <si>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</si>
  <si>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</si>
  <si>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</si>
  <si>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</si>
  <si>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</si>
  <si>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</si>
  <si>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</si>
  <si>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</si>
  <si>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</si>
  <si>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</si>
  <si>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</si>
  <si>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</si>
  <si>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</si>
  <si>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</si>
  <si>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</si>
  <si>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</si>
  <si>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</si>
  <si>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</si>
  <si>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</si>
  <si>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</si>
  <si>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</si>
  <si>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</si>
  <si>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</si>
  <si>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</si>
  <si>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</si>
  <si>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</si>
  <si>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</si>
  <si>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</si>
  <si>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</si>
  <si>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</si>
  <si>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</si>
  <si>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</si>
  <si>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</si>
  <si>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</si>
  <si>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</si>
  <si>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</si>
  <si>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</si>
  <si>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</si>
  <si>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</si>
  <si>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</si>
  <si>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</si>
  <si>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</si>
  <si>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</si>
  <si>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</si>
  <si>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</si>
  <si>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</si>
  <si>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</si>
  <si>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</si>
  <si>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</si>
  <si>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</si>
  <si>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</si>
  <si>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</si>
  <si>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</si>
  <si>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</si>
  <si>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</si>
  <si>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</si>
  <si>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</si>
  <si>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</si>
  <si>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</si>
  <si>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</si>
  <si>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</si>
  <si>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</si>
  <si>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</si>
  <si>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</si>
  <si>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</si>
  <si>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</si>
  <si>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</si>
  <si>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</si>
  <si>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</si>
  <si>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</si>
  <si>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</si>
  <si>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</si>
  <si>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</si>
  <si>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</si>
  <si>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</si>
  <si>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</si>
  <si>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</si>
  <si>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</si>
  <si>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</si>
  <si>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</si>
  <si>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</si>
  <si>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</si>
  <si>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</si>
  <si>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</si>
  <si>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</si>
  <si>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</si>
  <si>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</si>
  <si>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</si>
  <si>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</si>
  <si>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</si>
  <si>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</si>
  <si>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</si>
  <si>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</si>
  <si>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</si>
  <si>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</si>
  <si>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</si>
  <si>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</si>
  <si>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</si>
  <si>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</si>
  <si>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</si>
  <si>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</si>
  <si>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</si>
  <si>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</si>
  <si>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</si>
  <si>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</si>
  <si>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</si>
  <si>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</si>
  <si>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</si>
  <si>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</si>
  <si>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</si>
  <si>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</si>
  <si>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</si>
  <si>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</si>
  <si>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</si>
  <si>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</si>
  <si>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</si>
  <si>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</si>
  <si>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</si>
  <si>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</si>
  <si>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</si>
  <si>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</si>
  <si>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</si>
  <si>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</si>
  <si>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</si>
  <si>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</si>
  <si>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</si>
  <si>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</si>
  <si>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</si>
  <si>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</si>
  <si>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</si>
  <si>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</si>
  <si>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</si>
  <si>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</si>
  <si>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</si>
  <si>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</si>
  <si>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</si>
  <si>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</si>
  <si>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</si>
  <si>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</si>
  <si>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</si>
  <si>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</si>
  <si>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</si>
  <si>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</si>
  <si>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</si>
  <si>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</si>
  <si>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</si>
  <si>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</si>
  <si>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</si>
  <si>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</si>
  <si>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</si>
  <si>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</si>
  <si>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</si>
  <si>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</si>
  <si>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</si>
  <si>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</si>
  <si>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</si>
  <si>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</si>
  <si>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</si>
  <si>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</si>
  <si>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</si>
  <si>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</si>
  <si>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</si>
  <si>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</si>
  <si>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</si>
  <si>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</si>
  <si>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</si>
  <si>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</si>
  <si>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</si>
  <si>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</si>
  <si>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</si>
  <si>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</si>
  <si>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</si>
  <si>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</si>
  <si>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</si>
  <si>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</si>
  <si>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</si>
  <si>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</si>
  <si>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</si>
  <si>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</si>
  <si>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</si>
  <si>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</si>
  <si>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</si>
  <si>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</si>
  <si>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</si>
  <si>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</si>
  <si>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</si>
  <si>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</si>
  <si>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</si>
  <si>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</si>
  <si>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</si>
  <si>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</si>
  <si>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</si>
  <si>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</si>
  <si>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</si>
  <si>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</si>
  <si>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</si>
  <si>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</si>
  <si>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</si>
  <si>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</si>
  <si>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</si>
  <si>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</si>
  <si>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</si>
  <si>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</si>
  <si>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</si>
  <si>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</si>
  <si>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</si>
  <si>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</si>
  <si>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</si>
  <si>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</si>
  <si>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</si>
  <si>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</si>
  <si>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</si>
  <si>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</si>
  <si>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</si>
  <si>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</si>
  <si>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</si>
  <si>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</si>
  <si>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</si>
  <si>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</si>
  <si>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</si>
  <si>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</si>
  <si>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</si>
  <si>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</si>
  <si>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</si>
  <si>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</si>
  <si>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</si>
  <si>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</si>
  <si>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</si>
  <si>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</si>
  <si>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</si>
  <si>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</si>
  <si>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</si>
  <si>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</si>
  <si>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</si>
  <si>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</si>
  <si>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</si>
  <si>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</si>
  <si>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</si>
  <si>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</si>
  <si>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</si>
  <si>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</si>
  <si>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</si>
  <si>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</si>
  <si>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</si>
  <si>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</si>
  <si>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</si>
  <si>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</si>
  <si>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</si>
  <si>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</si>
  <si>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</si>
  <si>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</si>
  <si>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</si>
  <si>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</si>
  <si>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</si>
  <si>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</si>
  <si>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</si>
  <si>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</si>
  <si>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</si>
  <si>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</si>
  <si>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</si>
  <si>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</si>
  <si>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</si>
  <si>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</si>
  <si>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</si>
  <si>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</si>
  <si>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</si>
  <si>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</si>
  <si>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</si>
  <si>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</si>
  <si>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</si>
  <si>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</si>
  <si>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</si>
  <si>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</si>
  <si>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</si>
  <si>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</si>
  <si>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</si>
  <si>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</si>
  <si>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</si>
  <si>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</si>
  <si>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</si>
  <si>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</si>
  <si>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</si>
  <si>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</si>
  <si>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</si>
  <si>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</si>
  <si>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</si>
  <si>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</si>
  <si>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</si>
  <si>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</si>
  <si>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</si>
  <si>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</si>
  <si>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</si>
  <si>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</si>
  <si>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</si>
  <si>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</si>
  <si>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</si>
  <si>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</si>
  <si>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</si>
  <si>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</si>
  <si>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</si>
  <si>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</si>
  <si>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</si>
  <si>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</si>
  <si>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</si>
  <si>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</si>
  <si>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</si>
  <si>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</si>
  <si>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</si>
  <si>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</si>
  <si>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</si>
  <si>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</si>
  <si>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</si>
  <si>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</si>
  <si>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</si>
  <si>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</si>
  <si>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</si>
  <si>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</si>
  <si>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</si>
  <si>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</si>
  <si>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</si>
  <si>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</si>
  <si>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</si>
  <si>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</si>
  <si>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</si>
  <si>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</si>
  <si>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</si>
  <si>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</si>
  <si>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</si>
  <si>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</si>
  <si>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</si>
  <si>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</si>
  <si>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</si>
  <si>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</si>
  <si>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</si>
  <si>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</si>
  <si>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</si>
  <si>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</si>
  <si>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</si>
  <si>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</si>
  <si>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</si>
  <si>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</si>
  <si>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</si>
  <si>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</si>
  <si>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</si>
  <si>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</si>
  <si>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</si>
  <si>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</si>
  <si>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</si>
  <si>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</si>
  <si>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</si>
  <si>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</si>
  <si>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</si>
  <si>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</si>
  <si>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</si>
  <si>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</si>
  <si>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</si>
  <si>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</si>
  <si>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</si>
  <si>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</si>
  <si>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</si>
  <si>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</si>
  <si>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</si>
  <si>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</si>
  <si>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</si>
  <si>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</si>
  <si>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</si>
  <si>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</si>
  <si>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</si>
  <si>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</si>
  <si>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</si>
  <si>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</si>
  <si>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</si>
  <si>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</si>
  <si>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</si>
  <si>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</si>
  <si>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</si>
  <si>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</si>
  <si>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</si>
  <si>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</si>
  <si>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</si>
  <si>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</si>
  <si>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</si>
  <si>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</si>
  <si>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</si>
  <si>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</si>
  <si>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</si>
  <si>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</si>
  <si>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</si>
  <si>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</si>
  <si>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</si>
  <si>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</si>
  <si>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</si>
  <si>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</si>
  <si>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</si>
  <si>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</si>
  <si>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</si>
  <si>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</si>
  <si>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</si>
  <si>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</si>
  <si>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</si>
  <si>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</si>
  <si>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</si>
  <si>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</si>
  <si>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</si>
  <si>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</si>
  <si>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</si>
  <si>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</si>
  <si>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</si>
  <si>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</si>
  <si>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</si>
  <si>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</si>
  <si>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</si>
  <si>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</si>
  <si>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</si>
  <si>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</si>
  <si>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</si>
  <si>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</si>
  <si>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</si>
  <si>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</si>
  <si>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</si>
  <si>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</si>
  <si>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</si>
  <si>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</si>
  <si>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</si>
  <si>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</si>
  <si>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</si>
  <si>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</si>
  <si>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</si>
  <si>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</si>
  <si>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</si>
  <si>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</si>
  <si>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</si>
  <si>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</si>
  <si>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</si>
  <si>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</si>
  <si>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</si>
  <si>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</si>
  <si>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</si>
  <si>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</si>
  <si>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</si>
  <si>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</si>
  <si>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</si>
  <si>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</si>
  <si>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</si>
  <si>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</si>
  <si>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</si>
  <si>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</si>
  <si>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</si>
  <si>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</si>
  <si>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</si>
  <si>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</si>
  <si>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</si>
  <si>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</si>
  <si>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</si>
  <si>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</si>
  <si>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</si>
  <si>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</si>
  <si>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</si>
  <si>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</si>
  <si>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</si>
  <si>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</si>
  <si>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</si>
  <si>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</si>
  <si>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</si>
  <si>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</si>
  <si>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</si>
  <si>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</si>
  <si>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</si>
  <si>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</si>
  <si>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</si>
  <si>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</si>
  <si>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</si>
  <si>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</si>
  <si>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</si>
  <si>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</si>
  <si>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</si>
  <si>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</si>
  <si>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</si>
  <si>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</si>
  <si>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</si>
  <si>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</si>
  <si>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</si>
  <si>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</si>
  <si>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</si>
  <si>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</si>
  <si>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</si>
  <si>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</si>
  <si>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</si>
  <si>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</si>
  <si>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</si>
  <si>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</si>
  <si>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</si>
  <si>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</si>
  <si>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</si>
  <si>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</si>
  <si>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</si>
  <si>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</si>
  <si>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</si>
  <si>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</si>
  <si>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</si>
  <si>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</si>
  <si>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</si>
  <si>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</si>
  <si>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</si>
  <si>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</si>
  <si>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</si>
  <si>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</si>
  <si>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</si>
  <si>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</si>
  <si>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</si>
  <si>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</si>
  <si>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</si>
  <si>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</si>
  <si>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</si>
  <si>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</si>
  <si>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</si>
  <si>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</si>
  <si>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</si>
  <si>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</si>
  <si>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</si>
  <si>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</si>
  <si>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</si>
  <si>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</si>
  <si>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</si>
  <si>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</si>
  <si>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</si>
  <si>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</si>
  <si>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</si>
  <si>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</si>
  <si>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</si>
  <si>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</si>
  <si>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</si>
  <si>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</si>
  <si>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</si>
  <si>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</si>
  <si>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</si>
  <si>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</si>
  <si>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</si>
  <si>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</si>
  <si>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</si>
  <si>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</si>
  <si>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</si>
  <si>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</si>
  <si>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</si>
  <si>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</si>
  <si>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</si>
  <si>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</si>
  <si>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</si>
  <si>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</si>
  <si>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</si>
  <si>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</si>
  <si>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</si>
  <si>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</si>
  <si>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</si>
  <si>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</si>
  <si>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</si>
  <si>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</si>
  <si>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</si>
  <si>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</si>
  <si>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</si>
  <si>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</si>
  <si>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</si>
  <si>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</si>
  <si>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</si>
  <si>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</si>
  <si>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</si>
  <si>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</si>
  <si>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</si>
  <si>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</si>
  <si>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</si>
  <si>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</si>
  <si>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</si>
  <si>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</si>
  <si>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</si>
  <si>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</si>
  <si>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</si>
  <si>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</si>
  <si>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</si>
  <si>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</si>
  <si>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</si>
  <si>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</si>
  <si>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</si>
  <si>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</si>
  <si>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</si>
  <si>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</si>
  <si>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</si>
  <si>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</si>
  <si>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</si>
  <si>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</si>
  <si>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</si>
  <si>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</si>
  <si>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</si>
  <si>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</si>
  <si>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</si>
  <si>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</si>
  <si>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</si>
  <si>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</si>
  <si>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</si>
  <si>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</si>
  <si>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</si>
  <si>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</si>
  <si>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</si>
  <si>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</si>
  <si>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</si>
  <si>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</si>
  <si>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</si>
  <si>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</si>
  <si>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</si>
  <si>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</si>
  <si>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</si>
  <si>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</si>
  <si>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</si>
  <si>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</si>
  <si>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</si>
  <si>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</si>
  <si>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</si>
  <si>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</si>
  <si>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</si>
  <si>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</si>
  <si>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</si>
  <si>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</si>
  <si>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</si>
  <si>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</si>
  <si>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</si>
  <si>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</si>
  <si>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</si>
  <si>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</si>
  <si>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</si>
  <si>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</si>
  <si>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</si>
  <si>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</si>
  <si>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</si>
  <si>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</si>
  <si>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</si>
  <si>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</si>
  <si>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</si>
  <si>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</si>
  <si>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</si>
  <si>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</si>
  <si>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</si>
  <si>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</si>
  <si>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</si>
  <si>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</si>
  <si>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</si>
  <si>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</si>
  <si>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</si>
  <si>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</si>
  <si>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</si>
  <si>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</si>
  <si>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</si>
  <si>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</si>
  <si>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</si>
  <si>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</si>
  <si>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</si>
  <si>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</si>
  <si>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</si>
  <si>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</si>
  <si>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</si>
  <si>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</si>
  <si>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</si>
  <si>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</si>
  <si>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</si>
  <si>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</si>
  <si>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</si>
  <si>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</si>
  <si>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</si>
  <si>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</si>
  <si>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</si>
  <si>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</si>
  <si>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</si>
  <si>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</si>
  <si>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</si>
  <si>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</si>
  <si>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</si>
  <si>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</si>
  <si>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</si>
  <si>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</si>
  <si>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</si>
  <si>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</si>
  <si>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</si>
  <si>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</si>
  <si>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</si>
  <si>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</si>
  <si>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</si>
  <si>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</si>
  <si>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</si>
  <si>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</si>
  <si>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</si>
  <si>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</si>
  <si>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</si>
  <si>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</si>
  <si>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</si>
  <si>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</si>
  <si>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</si>
  <si>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</si>
  <si>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</si>
  <si>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</si>
  <si>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</si>
  <si>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</si>
  <si>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</si>
  <si>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</si>
  <si>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</si>
  <si>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</si>
  <si>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</si>
  <si>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</si>
  <si>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</si>
  <si>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</si>
  <si>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</si>
  <si>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</si>
  <si>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</si>
  <si>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</si>
  <si>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</si>
  <si>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</si>
  <si>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</si>
  <si>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</si>
  <si>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</si>
  <si>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</si>
  <si>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</si>
  <si>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</si>
  <si>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</si>
  <si>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</si>
  <si>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</si>
  <si>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</si>
  <si>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</si>
  <si>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</si>
  <si>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</si>
  <si>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</si>
  <si>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</si>
  <si>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</si>
  <si>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</si>
  <si>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</si>
  <si>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</si>
  <si>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</si>
  <si>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</si>
  <si>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</si>
  <si>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</si>
  <si>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</si>
  <si>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</si>
  <si>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</si>
  <si>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</si>
  <si>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</si>
  <si>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</si>
  <si>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</si>
  <si>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</si>
  <si>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</si>
  <si>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</si>
  <si>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</si>
  <si>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</si>
  <si>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</si>
  <si>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</si>
  <si>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</si>
  <si>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</si>
  <si>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</si>
  <si>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</si>
  <si>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</si>
  <si>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</si>
  <si>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</si>
  <si>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</si>
  <si>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</si>
  <si>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</si>
  <si>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</si>
  <si>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</si>
  <si>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</si>
  <si>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</si>
  <si>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</si>
  <si>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</si>
  <si>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</si>
  <si>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</si>
  <si>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</si>
  <si>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</si>
  <si>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</si>
  <si>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</si>
  <si>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</si>
  <si>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</si>
  <si>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</si>
  <si>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</si>
  <si>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</si>
  <si>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</si>
  <si>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</si>
  <si>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</si>
  <si>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</si>
  <si>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</si>
  <si>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</si>
  <si>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</si>
  <si>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</si>
  <si>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</si>
  <si>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</si>
  <si>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</si>
  <si>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</si>
  <si>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</si>
  <si>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</si>
  <si>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</si>
  <si>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</si>
  <si>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</si>
  <si>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</si>
  <si>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</si>
  <si>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</si>
  <si>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</si>
  <si>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</si>
  <si>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</si>
  <si>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</si>
  <si>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</si>
  <si>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</si>
  <si>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</si>
  <si>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</si>
  <si>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</si>
  <si>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</si>
  <si>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</si>
  <si>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</si>
  <si>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</si>
  <si>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</si>
  <si>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</si>
  <si>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</si>
  <si>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</si>
  <si>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</si>
  <si>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</si>
  <si>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</si>
  <si>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</si>
  <si>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</si>
  <si>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</si>
  <si>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</si>
  <si>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</si>
  <si>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</si>
  <si>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</si>
  <si>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</si>
  <si>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</si>
  <si>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</si>
  <si>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</si>
  <si>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</si>
  <si>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</si>
  <si>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</si>
  <si>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</si>
  <si>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</si>
  <si>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</si>
  <si>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</si>
  <si>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</si>
  <si>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</si>
  <si>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</si>
  <si>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</si>
  <si>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</si>
  <si>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</si>
  <si>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</si>
  <si>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</si>
  <si>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</si>
  <si>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</si>
  <si>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</si>
  <si>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</si>
  <si>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</si>
  <si>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</si>
  <si>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</si>
  <si>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</si>
  <si>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</si>
  <si>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</si>
  <si>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</si>
  <si>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</si>
  <si>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</si>
  <si>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</si>
  <si>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</si>
  <si>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</si>
  <si>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</si>
  <si>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</si>
  <si>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</si>
  <si>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</si>
  <si>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</si>
  <si>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</si>
  <si>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</si>
  <si>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</si>
  <si>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</si>
  <si>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</si>
  <si>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</si>
  <si>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</si>
  <si>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</si>
  <si>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</si>
  <si>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</si>
  <si>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</si>
  <si>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</si>
  <si>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</si>
  <si>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</si>
  <si>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</si>
  <si>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</si>
  <si>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</si>
  <si>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</si>
  <si>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</si>
  <si>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</si>
  <si>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</si>
  <si>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</si>
  <si>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</si>
  <si>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</si>
  <si>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</si>
  <si>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</si>
  <si>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</si>
  <si>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</si>
  <si>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</si>
  <si>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</si>
  <si>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</si>
  <si>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</si>
  <si>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</si>
  <si>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</si>
  <si>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</si>
  <si>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</si>
  <si>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</si>
  <si>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</si>
  <si>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</si>
  <si>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</si>
  <si>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</si>
  <si>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</si>
  <si>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</si>
  <si>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</si>
  <si>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</si>
  <si>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</si>
  <si>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</si>
  <si>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</si>
  <si>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</si>
  <si>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</si>
  <si>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</si>
  <si>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</si>
  <si>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</si>
  <si>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</si>
  <si>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</si>
  <si>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</si>
  <si>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</si>
  <si>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</si>
  <si>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</si>
  <si>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</si>
  <si>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</si>
  <si>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</si>
  <si>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</si>
  <si>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</si>
  <si>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</si>
  <si>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</si>
  <si>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</si>
  <si>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</si>
  <si>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</si>
  <si>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</si>
  <si>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</si>
  <si>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</si>
  <si>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</si>
  <si>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</si>
  <si>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</si>
  <si>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</si>
  <si>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</si>
  <si>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</si>
  <si>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</si>
  <si>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</si>
  <si>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</si>
  <si>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</si>
  <si>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</si>
  <si>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</si>
  <si>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</si>
  <si>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</si>
  <si>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</si>
  <si>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</si>
  <si>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</si>
  <si>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</si>
  <si>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</si>
  <si>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</si>
  <si>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</si>
  <si>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</si>
  <si>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</si>
  <si>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</si>
  <si>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</si>
  <si>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</si>
  <si>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</si>
  <si>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</si>
  <si>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</si>
  <si>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</si>
  <si>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</si>
  <si>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</si>
  <si>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</si>
  <si>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</si>
  <si>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</si>
  <si>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</si>
  <si>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</si>
  <si>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</si>
  <si>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</si>
  <si>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</si>
  <si>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</si>
  <si>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</si>
  <si>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</si>
  <si>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</si>
  <si>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</si>
  <si>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</si>
  <si>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</si>
  <si>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</si>
  <si>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</si>
  <si>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</si>
  <si>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</si>
  <si>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</si>
  <si>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</si>
  <si>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</si>
  <si>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</si>
  <si>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</si>
  <si>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</si>
  <si>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</si>
  <si>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</si>
  <si>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</si>
  <si>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</si>
  <si>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</si>
  <si>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</si>
  <si>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</si>
  <si>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</si>
  <si>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</si>
  <si>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</si>
  <si>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</si>
  <si>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</si>
  <si>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</si>
  <si>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</si>
  <si>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</si>
  <si>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</si>
  <si>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</si>
  <si>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</si>
  <si>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</si>
  <si>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</si>
  <si>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</si>
  <si>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</si>
  <si>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</si>
  <si>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</si>
  <si>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</si>
  <si>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</si>
  <si>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</si>
  <si>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</si>
  <si>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</si>
  <si>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</si>
  <si>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</si>
  <si>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</si>
  <si>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</si>
  <si>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</si>
  <si>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</si>
  <si>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</si>
  <si>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</si>
  <si>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</si>
  <si>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</si>
  <si>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</si>
  <si>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</si>
  <si>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</si>
  <si>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</si>
  <si>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</si>
  <si>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</si>
  <si>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</si>
  <si>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</si>
  <si>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</si>
  <si>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</si>
  <si>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</si>
  <si>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</si>
  <si>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</si>
  <si>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</si>
  <si>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</si>
  <si>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</si>
  <si>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</si>
  <si>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</si>
  <si>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</si>
  <si>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</si>
  <si>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</si>
  <si>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</si>
  <si>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</si>
  <si>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</si>
  <si>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</si>
  <si>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</si>
  <si>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</si>
  <si>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</si>
  <si>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</si>
  <si>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</si>
  <si>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</si>
  <si>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</si>
  <si>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</si>
  <si>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</si>
  <si>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</si>
  <si>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</si>
  <si>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</si>
  <si>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</si>
  <si>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</si>
  <si>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</si>
  <si>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</si>
  <si>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</si>
  <si>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</si>
  <si>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</si>
  <si>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</si>
  <si>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</si>
  <si>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</si>
  <si>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</si>
  <si>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</si>
  <si>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</si>
  <si>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</si>
  <si>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</si>
  <si>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</si>
  <si>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</si>
  <si>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</si>
  <si>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</si>
  <si>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</si>
  <si>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</si>
  <si>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</si>
  <si>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</si>
  <si>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</si>
  <si>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</si>
  <si>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</si>
  <si>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</si>
  <si>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</si>
  <si>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</si>
  <si>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</si>
  <si>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</si>
  <si>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</si>
  <si>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</si>
  <si>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</si>
  <si>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</si>
  <si>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</si>
  <si>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</si>
  <si>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</si>
  <si>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</si>
  <si>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</si>
  <si>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</si>
  <si>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</si>
  <si>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</si>
  <si>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</si>
  <si>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</si>
  <si>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</si>
  <si>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</si>
  <si>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</si>
  <si>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</si>
  <si>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</si>
  <si>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</si>
  <si>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</si>
  <si>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</si>
  <si>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</si>
  <si>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</si>
  <si>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</si>
  <si>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</si>
  <si>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</si>
  <si>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</si>
  <si>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</si>
  <si>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</si>
  <si>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</si>
  <si>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</si>
  <si>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</si>
  <si>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</si>
  <si>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</si>
  <si>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</si>
  <si>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</si>
  <si>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</si>
  <si>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</si>
  <si>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</si>
  <si>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</si>
  <si>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</si>
  <si>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</si>
  <si>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</si>
  <si>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</si>
  <si>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</si>
  <si>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</si>
  <si>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</si>
  <si>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</si>
  <si>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</si>
  <si>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</si>
  <si>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</si>
  <si>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</si>
  <si>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</si>
  <si>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</si>
  <si>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</si>
  <si>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</si>
  <si>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</si>
  <si>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</si>
  <si>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</si>
  <si>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</si>
  <si>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</si>
  <si>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</si>
  <si>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</si>
  <si>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</si>
  <si>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</si>
  <si>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</si>
  <si>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</si>
  <si>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</si>
  <si>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</si>
  <si>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</si>
  <si>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</si>
  <si>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</si>
  <si>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</si>
  <si>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</si>
  <si>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</si>
  <si>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</si>
  <si>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</si>
  <si>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</si>
  <si>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</si>
  <si>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</si>
  <si>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</si>
  <si>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</si>
  <si>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</si>
  <si>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</si>
  <si>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</si>
  <si>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</si>
  <si>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</si>
  <si>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</si>
  <si>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</si>
  <si>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</si>
  <si>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</si>
  <si>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</si>
  <si>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</si>
  <si>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</si>
  <si>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</si>
  <si>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</si>
  <si>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</si>
  <si>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</si>
  <si>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</si>
  <si>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</si>
  <si>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</si>
  <si>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</si>
  <si>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</si>
  <si>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</si>
  <si>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</si>
  <si>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</si>
  <si>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</si>
  <si>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</si>
  <si>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</si>
  <si>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</si>
  <si>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</si>
  <si>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</si>
  <si>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</si>
  <si>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</si>
  <si>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</si>
  <si>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</si>
  <si>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</si>
  <si>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</si>
  <si>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</si>
  <si>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</si>
  <si>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</si>
  <si>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</si>
  <si>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</si>
  <si>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</si>
  <si>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</si>
  <si>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</si>
  <si>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</si>
  <si>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</si>
  <si>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</si>
  <si>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</si>
  <si>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</si>
  <si>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</si>
  <si>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</si>
  <si>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</si>
  <si>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</si>
  <si>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</si>
  <si>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</si>
  <si>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</si>
  <si>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</si>
  <si>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</si>
  <si>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</si>
  <si>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</si>
  <si>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</si>
  <si>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</si>
  <si>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</si>
  <si>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</si>
  <si>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</si>
  <si>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</si>
  <si>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</si>
  <si>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</si>
  <si>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</si>
  <si>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</si>
  <si>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</si>
  <si>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</si>
  <si>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</si>
  <si>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</si>
  <si>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</si>
  <si>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</si>
  <si>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</si>
  <si>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</si>
  <si>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</si>
  <si>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</si>
  <si>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</si>
  <si>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</si>
  <si>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</si>
  <si>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</si>
  <si>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</si>
  <si>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</si>
  <si>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</si>
  <si>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</si>
  <si>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</si>
  <si>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</si>
  <si>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</si>
  <si>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</si>
  <si>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</si>
  <si>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</si>
  <si>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</si>
  <si>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</si>
  <si>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</si>
  <si>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</si>
  <si>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</si>
  <si>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</si>
  <si>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</si>
  <si>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</si>
  <si>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</si>
  <si>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</si>
  <si>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</si>
  <si>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</si>
  <si>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</si>
  <si>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</si>
  <si>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</si>
  <si>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</si>
  <si>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</si>
  <si>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</si>
  <si>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</si>
  <si>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</si>
  <si>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</si>
  <si>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</si>
  <si>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</si>
  <si>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</si>
  <si>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</si>
  <si>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</si>
  <si>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</si>
  <si>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</si>
  <si>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</si>
  <si>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</si>
  <si>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</si>
  <si>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</si>
  <si>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</si>
  <si>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</si>
  <si>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</si>
  <si>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</si>
  <si>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</si>
  <si>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</si>
  <si>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</si>
  <si>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</si>
  <si>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</si>
  <si>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</si>
  <si>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</si>
  <si>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</si>
  <si>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</si>
  <si>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</si>
  <si>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</si>
  <si>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</si>
  <si>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</si>
  <si>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</si>
  <si>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</si>
  <si>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</si>
  <si>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</si>
  <si>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</si>
  <si>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</si>
  <si>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</si>
  <si>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</si>
  <si>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</si>
  <si>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</si>
  <si>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</si>
  <si>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</si>
  <si>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</si>
  <si>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</si>
  <si>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</si>
  <si>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</si>
  <si>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</si>
  <si>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</si>
  <si>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</si>
  <si>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</si>
  <si>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</si>
  <si>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</si>
  <si>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</si>
  <si>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</si>
  <si>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</si>
  <si>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</si>
  <si>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</si>
  <si>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</si>
  <si>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</si>
  <si>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</si>
  <si>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</si>
  <si>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</si>
  <si>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</si>
  <si>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</si>
  <si>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</si>
  <si>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</si>
  <si>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</si>
  <si>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</si>
  <si>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</si>
  <si>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</si>
  <si>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</si>
  <si>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</si>
  <si>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</si>
  <si>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</si>
  <si>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</si>
  <si>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</si>
  <si>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</si>
  <si>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</si>
  <si>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</si>
  <si>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</si>
  <si>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</si>
  <si>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</si>
  <si>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</si>
  <si>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</si>
  <si>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</si>
  <si>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</si>
  <si>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</si>
  <si>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</si>
  <si>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</si>
  <si>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</si>
  <si>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</si>
  <si>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</si>
  <si>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</si>
  <si>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</si>
  <si>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</si>
  <si>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</si>
  <si>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</si>
  <si>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</si>
  <si>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</si>
  <si>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</si>
  <si>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</si>
  <si>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</si>
  <si>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</si>
  <si>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</si>
  <si>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</si>
  <si>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</si>
  <si>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</si>
  <si>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</si>
  <si>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</si>
  <si>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</si>
  <si>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</si>
  <si>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</si>
  <si>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</si>
  <si>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</si>
  <si>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</si>
  <si>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</si>
  <si>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</si>
  <si>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</si>
  <si>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</si>
  <si>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</si>
  <si>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</si>
  <si>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</si>
  <si>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</si>
  <si>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</si>
  <si>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</si>
  <si>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</si>
  <si>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</si>
  <si>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</si>
  <si>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</si>
  <si>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</si>
  <si>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</si>
  <si>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</si>
  <si>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</si>
  <si>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</si>
  <si>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</si>
  <si>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</si>
  <si>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</si>
  <si>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</si>
  <si>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</si>
  <si>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</si>
  <si>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</si>
  <si>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</si>
  <si>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</si>
  <si>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</si>
  <si>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</si>
  <si>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</si>
  <si>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</si>
  <si>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</si>
  <si>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</si>
  <si>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</si>
  <si>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</si>
  <si>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</si>
  <si>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</si>
  <si>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</si>
  <si>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</si>
  <si>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</si>
  <si>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</si>
  <si>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</si>
  <si>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</si>
  <si>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</si>
  <si>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</si>
  <si>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</si>
  <si>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</si>
  <si>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</si>
  <si>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</si>
  <si>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</si>
  <si>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</si>
  <si>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</si>
  <si>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</si>
  <si>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</si>
  <si>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</si>
  <si>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</si>
  <si>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</si>
  <si>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</si>
  <si>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</si>
  <si>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</si>
  <si>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</si>
  <si>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</si>
  <si>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</si>
  <si>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</si>
  <si>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</si>
  <si>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</si>
  <si>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</si>
  <si>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</si>
  <si>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</si>
  <si>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</si>
  <si>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</si>
  <si>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</si>
  <si>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</si>
  <si>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</si>
  <si>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</si>
  <si>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</si>
  <si>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</si>
  <si>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</si>
  <si>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</si>
  <si>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</si>
  <si>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</si>
  <si>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</si>
  <si>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</si>
  <si>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</si>
  <si>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</si>
  <si>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</si>
  <si>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</si>
  <si>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</si>
  <si>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</si>
  <si>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</si>
  <si>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</si>
  <si>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</si>
  <si>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</si>
  <si>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</si>
  <si>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</si>
  <si>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</si>
  <si>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</si>
  <si>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</si>
  <si>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</si>
  <si>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</si>
  <si>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</si>
  <si>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</si>
  <si>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</si>
  <si>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</si>
  <si>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</si>
  <si>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</si>
  <si>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</si>
  <si>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</si>
  <si>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</si>
  <si>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</si>
  <si>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</si>
  <si>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</si>
  <si>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</si>
  <si>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</si>
  <si>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</si>
  <si>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</si>
  <si>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</si>
  <si>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</si>
  <si>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</si>
  <si>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</si>
  <si>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</si>
  <si>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</si>
  <si>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</si>
  <si>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</si>
  <si>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</si>
  <si>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</si>
  <si>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</si>
  <si>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</si>
  <si>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</si>
  <si>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</si>
  <si>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</si>
  <si>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</si>
  <si>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</si>
  <si>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</si>
  <si>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</si>
  <si>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</si>
  <si>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</si>
  <si>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</si>
  <si>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</si>
  <si>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</si>
  <si>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</si>
  <si>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</si>
  <si>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</si>
  <si>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</si>
  <si>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</si>
  <si>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</si>
  <si>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</si>
  <si>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</si>
  <si>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</si>
  <si>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</si>
  <si>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</si>
  <si>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</si>
  <si>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</si>
  <si>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</si>
  <si>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</si>
  <si>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</si>
  <si>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</si>
  <si>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</si>
  <si>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</si>
  <si>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</si>
  <si>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</si>
  <si>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</si>
  <si>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</si>
  <si>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</si>
  <si>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</si>
  <si>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</si>
  <si>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</si>
  <si>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</si>
  <si>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</si>
  <si>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</si>
  <si>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</si>
  <si>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</si>
  <si>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</si>
  <si>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</si>
  <si>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</si>
  <si>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</si>
  <si>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</si>
  <si>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</si>
  <si>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</si>
  <si>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</si>
  <si>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</si>
  <si>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</si>
  <si>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</si>
  <si>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</si>
  <si>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</si>
  <si>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</si>
  <si>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</si>
  <si>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</si>
  <si>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</si>
  <si>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</si>
  <si>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</si>
  <si>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</si>
  <si>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</si>
  <si>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</si>
  <si>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</si>
  <si>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</si>
  <si>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</si>
  <si>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</si>
  <si>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</si>
  <si>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</si>
  <si>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</si>
  <si>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</si>
  <si>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</si>
  <si>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</si>
  <si>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</si>
  <si>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</si>
  <si>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</si>
  <si>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</si>
  <si>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</si>
  <si>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</si>
  <si>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</si>
  <si>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</si>
  <si>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</si>
  <si>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</si>
  <si>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</si>
  <si>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</si>
  <si>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</si>
  <si>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</si>
  <si>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</si>
  <si>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</si>
  <si>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</si>
  <si>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</si>
  <si>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</si>
  <si>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</si>
  <si>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</si>
  <si>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</si>
  <si>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</si>
  <si>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</si>
  <si>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</si>
  <si>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</si>
  <si>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</si>
  <si>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</si>
  <si>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</si>
  <si>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</si>
  <si>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</si>
  <si>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</si>
  <si>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</si>
  <si>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</si>
  <si>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</si>
  <si>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</si>
  <si>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</si>
  <si>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</si>
  <si>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</si>
  <si>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</si>
  <si>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</si>
  <si>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</si>
  <si>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</si>
  <si>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</si>
  <si>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</si>
  <si>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</si>
  <si>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</si>
  <si>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</si>
  <si>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</si>
  <si>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</si>
  <si>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</si>
  <si>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</si>
  <si>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</si>
  <si>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</si>
  <si>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</si>
  <si>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</si>
  <si>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</si>
  <si>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</si>
  <si>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</si>
  <si>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</si>
  <si>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</si>
  <si>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</si>
  <si>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</si>
  <si>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</si>
  <si>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</si>
  <si>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</si>
  <si>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</si>
  <si>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</si>
  <si>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</si>
  <si>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</si>
  <si>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</si>
  <si>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</si>
  <si>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</si>
  <si>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</si>
  <si>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</si>
  <si>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</si>
  <si>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</si>
  <si>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</si>
  <si>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</si>
  <si>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</si>
  <si>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</si>
  <si>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</si>
  <si>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</si>
  <si>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</si>
  <si>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</si>
  <si>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</si>
  <si>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</si>
  <si>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</si>
  <si>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</si>
  <si>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</si>
  <si>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</si>
  <si>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</si>
  <si>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</si>
  <si>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</si>
  <si>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</si>
  <si>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</si>
  <si>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</si>
  <si>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</si>
  <si>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</si>
  <si>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</si>
  <si>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</si>
  <si>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</si>
  <si>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</si>
  <si>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</si>
  <si>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</si>
  <si>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</si>
  <si>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</si>
  <si>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</si>
  <si>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</si>
  <si>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</si>
  <si>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</si>
  <si>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</si>
  <si>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</si>
  <si>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</si>
  <si>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</si>
  <si>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</si>
  <si>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</si>
  <si>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</si>
  <si>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</si>
  <si>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</si>
  <si>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</si>
  <si>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</si>
  <si>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</si>
  <si>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</si>
  <si>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</si>
  <si>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</si>
  <si>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</si>
  <si>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</si>
  <si>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</si>
  <si>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</si>
  <si>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</si>
  <si>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</si>
  <si>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</si>
  <si>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</si>
  <si>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</si>
  <si>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</si>
  <si>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</si>
  <si>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</si>
  <si>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</si>
  <si>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</si>
  <si>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</si>
  <si>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</si>
  <si>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</si>
  <si>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</si>
  <si>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</si>
  <si>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</si>
  <si>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</si>
  <si>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</si>
  <si>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</si>
  <si>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</si>
  <si>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</si>
  <si>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</si>
  <si>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</si>
  <si>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</si>
  <si>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</si>
  <si>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</si>
  <si>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</si>
  <si>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</si>
  <si>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</si>
  <si>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</si>
  <si>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</si>
  <si>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</si>
  <si>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</si>
  <si>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</si>
  <si>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</si>
  <si>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</si>
  <si>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</si>
  <si>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</si>
  <si>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</si>
  <si>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</si>
  <si>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</si>
  <si>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</si>
  <si>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</si>
  <si>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</si>
  <si>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</si>
  <si>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</si>
  <si>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</si>
  <si>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</si>
  <si>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</si>
  <si>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</si>
  <si>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</si>
  <si>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</si>
  <si>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</si>
  <si>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</si>
  <si>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</si>
  <si>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</si>
  <si>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</si>
  <si>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</si>
  <si>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</si>
  <si>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</si>
  <si>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</si>
  <si>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</si>
  <si>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</si>
  <si>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</si>
  <si>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</si>
  <si>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</si>
  <si>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</si>
  <si>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</si>
  <si>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</si>
  <si>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</si>
  <si>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</si>
  <si>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</si>
  <si>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</si>
  <si>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</si>
  <si>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</si>
  <si>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</si>
  <si>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</si>
  <si>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</si>
  <si>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</si>
  <si>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</si>
  <si>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</si>
  <si>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</si>
  <si>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</si>
  <si>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</si>
  <si>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</si>
  <si>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</si>
  <si>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</si>
  <si>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</si>
  <si>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</si>
  <si>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</si>
  <si>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</si>
  <si>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</si>
  <si>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</si>
  <si>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</si>
  <si>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</si>
  <si>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</si>
  <si>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</si>
  <si>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</si>
  <si>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</si>
  <si>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</si>
  <si>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</si>
  <si>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</si>
  <si>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</si>
  <si>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</si>
  <si>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</si>
  <si>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</si>
  <si>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</si>
  <si>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</si>
  <si>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</si>
  <si>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</si>
  <si>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</si>
  <si>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</si>
  <si>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</si>
  <si>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</si>
  <si>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</si>
  <si>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</si>
  <si>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</si>
  <si>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</si>
  <si>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</si>
  <si>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</si>
  <si>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</si>
  <si>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</si>
  <si>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</si>
  <si>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</si>
  <si>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</si>
  <si>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</si>
  <si>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</si>
  <si>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</si>
  <si>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</si>
  <si>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</si>
  <si>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</si>
  <si>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</si>
  <si>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</si>
  <si>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</si>
  <si>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</si>
  <si>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</si>
  <si>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</si>
  <si>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</si>
  <si>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</si>
  <si>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</si>
  <si>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</si>
  <si>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</si>
  <si>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</si>
  <si>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</si>
  <si>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</si>
  <si>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</si>
  <si>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</si>
  <si>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</si>
  <si>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</si>
  <si>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</si>
  <si>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</si>
  <si>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</si>
  <si>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</si>
  <si>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</si>
  <si>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</si>
  <si>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</si>
  <si>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</si>
  <si>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</si>
  <si>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</si>
  <si>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</si>
  <si>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</si>
  <si>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</si>
  <si>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</si>
  <si>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</si>
  <si>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</si>
  <si>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</si>
  <si>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</si>
  <si>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</si>
  <si>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</si>
  <si>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</si>
  <si>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</si>
  <si>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</si>
  <si>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</si>
  <si>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</si>
  <si>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</si>
  <si>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</si>
  <si>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</si>
  <si>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</si>
  <si>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</si>
  <si>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</si>
  <si>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</si>
  <si>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</si>
  <si>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</si>
  <si>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</si>
  <si>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</si>
  <si>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</si>
  <si>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</si>
  <si>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</si>
  <si>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</si>
  <si>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</si>
  <si>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</si>
  <si>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</si>
  <si>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</si>
  <si>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</si>
  <si>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</si>
  <si>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</si>
  <si>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</si>
  <si>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</si>
  <si>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</si>
  <si>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</si>
  <si>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</si>
  <si>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</si>
  <si>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</si>
  <si>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</si>
  <si>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</si>
  <si>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</si>
  <si>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</si>
  <si>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</si>
  <si>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</si>
  <si>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</si>
  <si>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</si>
  <si>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</si>
  <si>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</si>
  <si>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</si>
  <si>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</si>
  <si>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</si>
  <si>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</si>
  <si>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</si>
  <si>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</si>
  <si>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</si>
  <si>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</si>
  <si>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</si>
  <si>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</si>
  <si>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</si>
  <si>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</si>
  <si>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</si>
  <si>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</si>
  <si>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</si>
  <si>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</si>
  <si>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</si>
  <si>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</si>
  <si>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</si>
  <si>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</si>
  <si>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</si>
  <si>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</si>
  <si>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</si>
  <si>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</si>
  <si>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</si>
  <si>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</si>
  <si>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</si>
  <si>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</si>
  <si>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</si>
  <si>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</si>
  <si>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</si>
  <si>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</si>
  <si>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</si>
  <si>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</si>
  <si>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</si>
  <si>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</si>
  <si>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</si>
  <si>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</si>
  <si>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</si>
  <si>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</si>
  <si>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</si>
  <si>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</si>
  <si>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</si>
  <si>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</si>
  <si>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</si>
  <si>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</si>
  <si>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</si>
  <si>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</si>
  <si>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</si>
  <si>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</si>
  <si>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</si>
  <si>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</si>
  <si>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</si>
  <si>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</si>
  <si>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</si>
  <si>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</si>
  <si>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</si>
  <si>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</si>
  <si>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</si>
  <si>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</si>
  <si>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</si>
  <si>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</si>
  <si>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</si>
  <si>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</si>
  <si>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</si>
  <si>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</si>
  <si>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</si>
  <si>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</si>
  <si>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</si>
  <si>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</si>
  <si>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</si>
  <si>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</si>
  <si>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</si>
  <si>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</si>
  <si>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</si>
  <si>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</si>
  <si>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</si>
  <si>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</si>
  <si>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</si>
  <si>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</si>
  <si>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</si>
  <si>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</si>
  <si>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</si>
  <si>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</si>
  <si>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</si>
  <si>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</si>
  <si>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</si>
  <si>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</si>
  <si>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</si>
  <si>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</si>
  <si>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</si>
  <si>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</si>
  <si>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</si>
  <si>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</si>
  <si>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</si>
  <si>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</si>
  <si>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</si>
  <si>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</si>
  <si>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</si>
  <si>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</si>
  <si>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</si>
  <si>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</si>
  <si>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</si>
  <si>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</si>
  <si>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</si>
  <si>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</si>
  <si>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</si>
  <si>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</si>
  <si>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</si>
  <si>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</si>
  <si>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</si>
  <si>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</si>
  <si>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</si>
  <si>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</si>
  <si>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</si>
  <si>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</si>
  <si>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</si>
  <si>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</si>
  <si>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</si>
  <si>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</si>
  <si>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</si>
  <si>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</si>
  <si>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</si>
  <si>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</si>
  <si>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</si>
  <si>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</si>
  <si>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</si>
  <si>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</si>
  <si>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</si>
  <si>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</si>
  <si>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</si>
  <si>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</si>
  <si>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</si>
  <si>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</si>
  <si>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</si>
  <si>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</si>
  <si>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</si>
  <si>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</si>
  <si>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</si>
  <si>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</si>
  <si>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</si>
  <si>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</si>
  <si>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</si>
  <si>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</si>
  <si>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</si>
  <si>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</si>
  <si>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</si>
  <si>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</si>
  <si>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</si>
  <si>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</si>
  <si>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</si>
  <si>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</si>
  <si>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</si>
  <si>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</si>
  <si>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</si>
  <si>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</si>
  <si>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</si>
  <si>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</si>
  <si>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</si>
  <si>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</si>
  <si>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</si>
  <si>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</si>
  <si>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</si>
  <si>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</si>
  <si>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</si>
  <si>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</si>
  <si>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</si>
  <si>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</si>
  <si>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</si>
  <si>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</si>
  <si>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</si>
  <si>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</si>
  <si>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</si>
  <si>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</si>
  <si>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</si>
  <si>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</si>
  <si>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</si>
  <si>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</si>
  <si>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</si>
  <si>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</si>
  <si>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</si>
  <si>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</si>
  <si>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</si>
  <si>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</si>
  <si>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</si>
  <si>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</si>
  <si>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</si>
  <si>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</si>
  <si>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</si>
  <si>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</si>
  <si>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</si>
  <si>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</si>
  <si>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</si>
  <si>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</si>
  <si>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</si>
  <si>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</si>
  <si>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</si>
  <si>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</si>
  <si>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</si>
  <si>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</si>
  <si>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</si>
  <si>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</si>
  <si>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</si>
  <si>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</si>
  <si>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</si>
  <si>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</si>
  <si>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</si>
  <si>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</si>
  <si>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</si>
  <si>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</si>
  <si>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</si>
  <si>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</si>
  <si>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</si>
  <si>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</si>
  <si>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</si>
  <si>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</si>
  <si>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</si>
  <si>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</si>
  <si>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</si>
  <si>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</si>
  <si>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</si>
  <si>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</si>
  <si>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</si>
  <si>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</si>
  <si>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</si>
  <si>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</si>
  <si>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</si>
  <si>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</si>
  <si>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</si>
  <si>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</si>
  <si>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</si>
  <si>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</si>
  <si>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</si>
  <si>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</si>
  <si>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</si>
  <si>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</si>
  <si>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</si>
  <si>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</si>
  <si>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</si>
  <si>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</si>
  <si>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</si>
  <si>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</si>
  <si>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</si>
  <si>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</si>
  <si>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</si>
  <si>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</si>
  <si>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</si>
  <si>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</si>
  <si>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</si>
  <si>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</si>
  <si>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</si>
  <si>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</si>
  <si>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</si>
  <si>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</si>
  <si>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</si>
  <si>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</si>
  <si>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</si>
  <si>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</si>
  <si>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</si>
  <si>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</si>
  <si>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</si>
  <si>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</si>
  <si>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</si>
  <si>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</si>
  <si>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</si>
  <si>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</si>
  <si>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</si>
  <si>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</si>
  <si>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</si>
  <si>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</si>
  <si>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</si>
  <si>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</si>
  <si>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</si>
  <si>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</si>
  <si>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</si>
  <si>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</si>
  <si>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</si>
  <si>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</si>
  <si>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</si>
  <si>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</si>
  <si>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</si>
  <si>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</si>
  <si>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</si>
  <si>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</si>
  <si>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</si>
  <si>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</si>
  <si>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</si>
  <si>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</si>
  <si>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</si>
  <si>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</si>
  <si>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</si>
  <si>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</si>
  <si>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</si>
  <si>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</si>
  <si>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</si>
  <si>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</si>
  <si>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</si>
  <si>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</si>
  <si>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</si>
  <si>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</si>
  <si>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</si>
  <si>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</si>
  <si>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</si>
  <si>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</si>
  <si>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</si>
  <si>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</si>
  <si>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</si>
  <si>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</si>
  <si>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</si>
  <si>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</si>
  <si>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</si>
  <si>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</si>
  <si>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</si>
  <si>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</si>
  <si>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</si>
  <si>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</si>
  <si>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</si>
  <si>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</si>
  <si>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</si>
  <si>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</si>
  <si>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</si>
  <si>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</si>
  <si>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</si>
  <si>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</si>
  <si>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</si>
  <si>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</si>
  <si>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</si>
  <si>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</si>
  <si>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</si>
  <si>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</si>
  <si>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</si>
  <si>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</si>
  <si>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</si>
  <si>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</si>
  <si>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</si>
  <si>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</si>
  <si>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</si>
  <si>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</si>
  <si>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</si>
  <si>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</si>
  <si>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</si>
  <si>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</si>
  <si>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</si>
  <si>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</si>
  <si>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</si>
  <si>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</si>
  <si>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</si>
  <si>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</si>
  <si>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</si>
  <si>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</si>
  <si>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</si>
  <si>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</si>
  <si>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</si>
  <si>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</si>
  <si>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</si>
  <si>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</si>
  <si>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</si>
  <si>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</si>
  <si>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</si>
  <si>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</si>
  <si>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</si>
  <si>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</si>
  <si>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</si>
  <si>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</si>
  <si>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</si>
  <si>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</si>
  <si>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</si>
  <si>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</si>
  <si>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</si>
  <si>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</si>
  <si>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</si>
  <si>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</si>
  <si>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</si>
  <si>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</si>
  <si>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</si>
  <si>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</si>
  <si>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</si>
  <si>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</si>
  <si>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</si>
  <si>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</si>
  <si>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</si>
  <si>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</si>
  <si>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</si>
  <si>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</si>
  <si>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</si>
  <si>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</si>
  <si>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</si>
  <si>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</si>
  <si>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</si>
  <si>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</si>
  <si>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</si>
  <si>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</si>
  <si>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</si>
  <si>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</si>
  <si>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</si>
  <si>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</si>
  <si>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</si>
  <si>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</si>
  <si>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</si>
  <si>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</si>
  <si>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</si>
  <si>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</si>
  <si>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</si>
  <si>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</si>
  <si>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</si>
  <si>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</si>
  <si>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</si>
  <si>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</si>
  <si>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</si>
  <si>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</si>
  <si>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</si>
  <si>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</si>
  <si>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</si>
  <si>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</si>
  <si>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</si>
  <si>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</si>
  <si>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</si>
  <si>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</si>
  <si>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</si>
  <si>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</si>
  <si>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</si>
  <si>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</si>
  <si>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</si>
  <si>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</si>
  <si>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</si>
  <si>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</si>
  <si>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</si>
  <si>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</si>
  <si>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</si>
  <si>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</si>
  <si>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</si>
  <si>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</si>
  <si>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</si>
  <si>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</si>
  <si>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</si>
  <si>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</si>
  <si>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</si>
  <si>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</si>
  <si>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</si>
  <si>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</si>
  <si>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</si>
  <si>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</si>
  <si>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</si>
  <si>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</si>
  <si>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</si>
  <si>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</si>
  <si>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</si>
  <si>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</si>
  <si>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</si>
  <si>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</si>
  <si>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</si>
  <si>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</si>
  <si>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</si>
  <si>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</si>
  <si>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</si>
  <si>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</si>
  <si>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</si>
  <si>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</si>
  <si>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</si>
  <si>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</si>
  <si>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</si>
  <si>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</si>
  <si>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</si>
  <si>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</si>
  <si>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</si>
  <si>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</si>
  <si>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</si>
  <si>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</si>
  <si>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</si>
  <si>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</si>
  <si>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</si>
  <si>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</si>
  <si>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</si>
  <si>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</si>
  <si>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</si>
  <si>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</si>
  <si>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</si>
  <si>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</si>
  <si>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</si>
  <si>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</si>
  <si>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</si>
  <si>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</si>
  <si>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</si>
  <si>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</si>
  <si>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</si>
  <si>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</si>
  <si>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</si>
  <si>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</si>
  <si>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</si>
  <si>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</si>
  <si>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</si>
  <si>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</si>
  <si>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</si>
  <si>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</si>
  <si>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</si>
  <si>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</si>
  <si>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</si>
  <si>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</si>
  <si>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</si>
  <si>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</si>
  <si>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</si>
  <si>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</si>
  <si>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</si>
  <si>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</si>
  <si>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</si>
  <si>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</si>
  <si>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</si>
  <si>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</si>
  <si>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</si>
  <si>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</si>
  <si>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</si>
  <si>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</si>
  <si>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</si>
  <si>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</si>
  <si>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</si>
  <si>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</si>
  <si>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</si>
  <si>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</si>
  <si>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</si>
  <si>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</si>
  <si>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</si>
  <si>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</si>
  <si>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</si>
  <si>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</si>
  <si>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</si>
  <si>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</si>
  <si>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</si>
  <si>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</si>
  <si>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</si>
  <si>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</si>
  <si>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</si>
  <si>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</si>
  <si>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</si>
  <si>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</si>
  <si>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</si>
  <si>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</si>
  <si>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</si>
  <si>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</si>
  <si>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</si>
  <si>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</si>
  <si>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</si>
  <si>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</si>
  <si>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</si>
  <si>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</si>
  <si>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</si>
  <si>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</si>
  <si>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</si>
  <si>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</si>
  <si>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</si>
  <si>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</si>
  <si>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</si>
  <si>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</si>
  <si>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</si>
  <si>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</si>
  <si>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</si>
  <si>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</si>
  <si>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</si>
  <si>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</si>
  <si>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</si>
  <si>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</si>
  <si>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</si>
  <si>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</si>
  <si>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</si>
  <si>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</si>
  <si>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</si>
  <si>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</si>
  <si>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</si>
  <si>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</si>
  <si>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</si>
  <si>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</si>
  <si>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</si>
  <si>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</si>
  <si>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</si>
  <si>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</si>
  <si>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</si>
  <si>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</si>
  <si>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</si>
  <si>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</si>
  <si>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</si>
  <si>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</si>
  <si>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</si>
  <si>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</si>
  <si>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</si>
  <si>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</si>
  <si>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</si>
  <si>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</si>
  <si>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</si>
  <si>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</si>
  <si>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</si>
  <si>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</si>
  <si>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</si>
  <si>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</si>
  <si>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</si>
  <si>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</si>
  <si>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</si>
  <si>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</si>
  <si>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</si>
  <si>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</si>
  <si>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</si>
  <si>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</si>
  <si>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</si>
  <si>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</si>
  <si>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</si>
  <si>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</si>
  <si>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</si>
  <si>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</si>
  <si>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</si>
  <si>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</si>
  <si>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</si>
  <si>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</si>
  <si>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</si>
  <si>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</si>
  <si>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</si>
  <si>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</si>
  <si>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</si>
  <si>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</si>
  <si>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</si>
  <si>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</si>
  <si>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</si>
  <si>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</si>
  <si>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</si>
  <si>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</si>
  <si>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</si>
  <si>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</si>
  <si>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</si>
  <si>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</si>
  <si>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</si>
  <si>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</si>
  <si>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</si>
  <si>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</si>
  <si>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</si>
  <si>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</si>
  <si>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</si>
  <si>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</si>
  <si>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</si>
  <si>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</si>
  <si>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</si>
  <si>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</si>
  <si>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</si>
  <si>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</si>
  <si>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</si>
  <si>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</si>
  <si>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</si>
  <si>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</si>
  <si>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</si>
  <si>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</si>
  <si>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</si>
  <si>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</si>
  <si>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</si>
  <si>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</si>
  <si>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</si>
  <si>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</si>
  <si>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</si>
  <si>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</si>
  <si>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</si>
  <si>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</si>
  <si>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</si>
  <si>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</si>
  <si>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</si>
  <si>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</si>
  <si>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</si>
  <si>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</si>
  <si>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</si>
  <si>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</si>
  <si>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</si>
  <si>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</si>
  <si>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</si>
  <si>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</si>
  <si>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</si>
  <si>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</si>
  <si>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</si>
  <si>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</si>
  <si>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</si>
  <si>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</si>
  <si>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</si>
  <si>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</si>
  <si>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</si>
  <si>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</si>
  <si>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</si>
  <si>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</si>
  <si>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</si>
  <si>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</si>
  <si>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</si>
  <si>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</si>
  <si>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</si>
  <si>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</si>
  <si>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</si>
  <si>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</si>
  <si>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</si>
  <si>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</si>
  <si>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</si>
  <si>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</si>
  <si>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</si>
  <si>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</si>
  <si>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</si>
  <si>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</si>
  <si>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</si>
  <si>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</si>
  <si>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</si>
  <si>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</si>
  <si>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</si>
  <si>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</si>
  <si>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</si>
  <si>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</si>
  <si>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</si>
  <si>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</si>
  <si>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</si>
  <si>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</si>
  <si>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</si>
  <si>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</si>
  <si>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</si>
  <si>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</si>
  <si>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</si>
  <si>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</si>
  <si>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</si>
  <si>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</si>
  <si>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</si>
  <si>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</si>
  <si>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</si>
  <si>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</si>
  <si>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</si>
  <si>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</si>
  <si>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</si>
  <si>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</si>
  <si>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</si>
  <si>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</si>
  <si>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</si>
  <si>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</si>
  <si>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</si>
  <si>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</si>
  <si>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</si>
  <si>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</si>
  <si>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</si>
  <si>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</si>
  <si>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</si>
  <si>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</si>
  <si>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</si>
  <si>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</si>
  <si>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</si>
  <si>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</si>
  <si>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</si>
  <si>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</si>
  <si>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</si>
  <si>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</si>
  <si>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</si>
  <si>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</si>
  <si>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</si>
  <si>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</si>
  <si>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</si>
  <si>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</si>
  <si>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</si>
  <si>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</si>
  <si>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</si>
  <si>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</si>
  <si>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</si>
  <si>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</si>
  <si>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</si>
  <si>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</si>
  <si>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</si>
  <si>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</si>
  <si>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</si>
  <si>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</si>
  <si>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</si>
  <si>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</si>
  <si>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</si>
  <si>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</si>
  <si>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</si>
  <si>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</si>
  <si>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</si>
  <si>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</si>
  <si>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</si>
  <si>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</si>
  <si>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</si>
  <si>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</si>
  <si>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</si>
  <si>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</si>
  <si>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</si>
  <si>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</si>
  <si>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</si>
  <si>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</si>
  <si>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</si>
  <si>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</si>
  <si>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</si>
  <si>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</si>
  <si>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</si>
  <si>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</si>
  <si>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</si>
  <si>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</si>
  <si>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</si>
  <si>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</si>
  <si>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</si>
  <si>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</si>
  <si>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</si>
  <si>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</si>
  <si>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</si>
  <si>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</si>
  <si>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</si>
  <si>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</si>
  <si>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</si>
  <si>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</si>
  <si>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</si>
  <si>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</si>
  <si>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</si>
  <si>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</si>
  <si>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</si>
  <si>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</si>
  <si>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</si>
  <si>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</si>
  <si>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</si>
  <si>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</si>
  <si>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</si>
  <si>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</si>
  <si>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</si>
  <si>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</si>
  <si>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</si>
  <si>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</si>
  <si>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</si>
  <si>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</si>
  <si>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</si>
  <si>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</si>
  <si>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</si>
  <si>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</si>
  <si>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</si>
  <si>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</si>
  <si>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</si>
  <si>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</si>
  <si>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</si>
  <si>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</si>
  <si>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</si>
  <si>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</si>
  <si>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</si>
  <si>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</si>
  <si>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</si>
  <si>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</si>
  <si>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</si>
  <si>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</si>
  <si>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</si>
  <si>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</si>
  <si>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</si>
  <si>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</si>
  <si>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</si>
  <si>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</si>
  <si>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</si>
  <si>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</si>
  <si>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</si>
  <si>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</si>
  <si>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</si>
  <si>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</si>
  <si>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</si>
  <si>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</si>
  <si>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</si>
  <si>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</si>
  <si>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</si>
  <si>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</si>
  <si>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</si>
  <si>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</si>
  <si>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</si>
  <si>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</si>
  <si>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</si>
  <si>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</si>
  <si>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</si>
  <si>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</si>
  <si>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</si>
  <si>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</si>
  <si>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</si>
  <si>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</si>
  <si>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</si>
  <si>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</si>
  <si>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</si>
  <si>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</si>
  <si>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</si>
  <si>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</si>
  <si>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</si>
  <si>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</si>
  <si>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</si>
  <si>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</si>
  <si>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</si>
  <si>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</si>
  <si>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</si>
  <si>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</si>
  <si>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</si>
  <si>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</si>
  <si>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</si>
  <si>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</si>
  <si>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</si>
  <si>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</si>
  <si>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</si>
  <si>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</si>
  <si>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</si>
  <si>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</si>
  <si>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</si>
  <si>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</si>
  <si>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</si>
  <si>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</si>
  <si>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</si>
  <si>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</si>
  <si>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</si>
  <si>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</si>
  <si>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</si>
  <si>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</si>
  <si>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</si>
  <si>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</si>
  <si>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</si>
  <si>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</si>
  <si>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</si>
  <si>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</si>
  <si>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</si>
  <si>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</si>
  <si>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</si>
  <si>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</si>
  <si>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</si>
  <si>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</si>
  <si>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</si>
  <si>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</si>
  <si>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</si>
  <si>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</si>
  <si>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</si>
  <si>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</si>
  <si>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</si>
  <si>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</si>
  <si>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</si>
  <si>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</si>
  <si>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</si>
  <si>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</si>
  <si>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</si>
  <si>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</si>
  <si>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</si>
  <si>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</si>
  <si>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</si>
  <si>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</si>
  <si>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</si>
  <si>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</si>
  <si>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</si>
  <si>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</si>
  <si>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</si>
  <si>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</si>
  <si>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</si>
  <si>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</si>
  <si>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</si>
  <si>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</si>
  <si>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</si>
  <si>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</si>
  <si>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</si>
  <si>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</si>
  <si>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</si>
  <si>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</si>
  <si>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</si>
  <si>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</si>
  <si>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</si>
  <si>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</si>
  <si>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</si>
  <si>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</si>
  <si>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</si>
  <si>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</si>
  <si>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</si>
  <si>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</si>
  <si>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</si>
  <si>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</si>
  <si>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</si>
  <si>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</si>
  <si>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</si>
  <si>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</si>
  <si>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</si>
  <si>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</si>
  <si>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</si>
  <si>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</si>
  <si>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</si>
  <si>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</si>
  <si>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</si>
  <si>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</si>
  <si>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</si>
  <si>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</si>
  <si>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</si>
  <si>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</si>
  <si>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</si>
  <si>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</si>
  <si>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</si>
  <si>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</si>
  <si>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</si>
  <si>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</si>
  <si>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</si>
  <si>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</si>
  <si>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</si>
  <si>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</si>
  <si>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</si>
  <si>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</si>
  <si>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</si>
  <si>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</si>
  <si>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</si>
  <si>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</si>
  <si>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</si>
  <si>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</si>
  <si>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</si>
  <si>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</si>
  <si>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</si>
  <si>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</si>
  <si>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</si>
  <si>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</si>
  <si>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</si>
  <si>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</si>
  <si>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</si>
  <si>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</si>
  <si>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</si>
  <si>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</si>
  <si>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</si>
  <si>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</si>
  <si>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</si>
  <si>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</si>
  <si>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</si>
  <si>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</si>
  <si>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</si>
  <si>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</si>
  <si>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</si>
  <si>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</si>
  <si>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</si>
  <si>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</si>
  <si>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</si>
  <si>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</si>
  <si>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</si>
  <si>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</si>
  <si>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</si>
  <si>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</si>
  <si>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</si>
  <si>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</si>
  <si>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</si>
  <si>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</si>
  <si>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</si>
  <si>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</si>
  <si>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</si>
  <si>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</si>
  <si>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</si>
  <si>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</si>
  <si>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</si>
  <si>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</si>
  <si>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</si>
  <si>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</si>
  <si>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</si>
  <si>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</si>
  <si>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</si>
  <si>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</si>
  <si>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</si>
  <si>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</si>
  <si>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</si>
  <si>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</si>
  <si>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</si>
  <si>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</si>
  <si>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</si>
  <si>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</si>
  <si>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</si>
  <si>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</si>
  <si>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</si>
  <si>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</si>
  <si>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</si>
  <si>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</si>
  <si>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</si>
  <si>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</si>
  <si>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</si>
  <si>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</si>
  <si>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</si>
  <si>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</si>
  <si>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</si>
  <si>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</si>
  <si>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</si>
  <si>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</si>
  <si>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</si>
  <si>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</si>
  <si>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</si>
  <si>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</si>
  <si>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</si>
  <si>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</si>
  <si>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</si>
  <si>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</si>
  <si>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</si>
  <si>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</si>
  <si>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</si>
  <si>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</si>
  <si>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</si>
  <si>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</si>
  <si>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</si>
  <si>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</si>
  <si>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</si>
  <si>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</si>
  <si>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</si>
  <si>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</si>
  <si>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</si>
  <si>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</si>
  <si>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</si>
  <si>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</si>
  <si>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</si>
  <si>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</si>
  <si>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</si>
  <si>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</si>
  <si>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</si>
  <si>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</si>
  <si>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</si>
  <si>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</si>
  <si>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</si>
  <si>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</si>
  <si>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</si>
  <si>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</si>
  <si>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</si>
  <si>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</si>
  <si>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</si>
  <si>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</si>
  <si>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</si>
  <si>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</si>
  <si>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</si>
  <si>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</si>
  <si>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</si>
  <si>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</si>
  <si>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</si>
  <si>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</si>
  <si>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</si>
  <si>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</si>
  <si>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</si>
  <si>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</si>
  <si>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</si>
  <si>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</si>
  <si>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</si>
  <si>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</si>
  <si>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</si>
  <si>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</si>
  <si>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</si>
  <si>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</si>
  <si>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</si>
  <si>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</si>
  <si>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</si>
  <si>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</si>
  <si>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</si>
  <si>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</si>
  <si>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</si>
  <si>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</si>
  <si>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</si>
  <si>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</si>
  <si>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</si>
  <si>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</si>
  <si>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</si>
  <si>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</si>
  <si>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</si>
  <si>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</si>
  <si>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</si>
  <si>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</si>
  <si>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</si>
  <si>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</si>
  <si>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</si>
  <si>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</si>
  <si>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</si>
  <si>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</si>
  <si>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</si>
  <si>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</si>
  <si>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</si>
  <si>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</si>
  <si>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</si>
  <si>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</si>
  <si>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</si>
  <si>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</si>
  <si>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</si>
  <si>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</si>
  <si>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</si>
  <si>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</si>
  <si>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</si>
  <si>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</si>
  <si>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</si>
  <si>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</si>
  <si>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</si>
  <si>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</si>
  <si>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</si>
  <si>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</si>
  <si>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</si>
  <si>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</si>
  <si>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</si>
  <si>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</si>
  <si>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</si>
  <si>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</si>
  <si>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</si>
  <si>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</si>
  <si>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</si>
  <si>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</si>
  <si>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</si>
  <si>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</si>
  <si>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</si>
  <si>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</si>
  <si>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</si>
  <si>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</si>
  <si>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</si>
  <si>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</si>
  <si>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</si>
  <si>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</si>
  <si>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</si>
  <si>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</si>
  <si>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</si>
  <si>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</si>
  <si>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</si>
  <si>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</si>
  <si>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</si>
  <si>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</si>
  <si>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</si>
  <si>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</si>
  <si>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</si>
  <si>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</si>
  <si>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</si>
  <si>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</si>
  <si>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</si>
  <si>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</si>
  <si>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</si>
  <si>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</si>
  <si>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</si>
  <si>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</si>
  <si>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</si>
  <si>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</si>
  <si>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</si>
  <si>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</si>
  <si>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</si>
  <si>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</si>
  <si>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</si>
  <si>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</si>
  <si>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</si>
  <si>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</si>
  <si>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</si>
  <si>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</si>
  <si>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</si>
  <si>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</si>
  <si>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</si>
  <si>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</si>
  <si>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</si>
  <si>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</si>
  <si>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</si>
  <si>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</si>
  <si>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</si>
  <si>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</si>
  <si>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</si>
  <si>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</si>
  <si>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</si>
  <si>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</si>
  <si>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</si>
  <si>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</si>
  <si>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</si>
  <si>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</si>
  <si>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</si>
  <si>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</si>
  <si>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</si>
  <si>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</si>
  <si>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</si>
  <si>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</si>
  <si>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</si>
  <si>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</si>
  <si>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</si>
  <si>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</si>
  <si>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</si>
  <si>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</si>
  <si>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</si>
  <si>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</si>
  <si>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</si>
  <si>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</si>
  <si>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</si>
  <si>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</si>
  <si>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</si>
  <si>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</si>
  <si>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</si>
  <si>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</si>
  <si>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</si>
  <si>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</si>
  <si>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</si>
  <si>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</si>
  <si>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</si>
  <si>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</si>
  <si>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</si>
  <si>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</si>
  <si>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</si>
  <si>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</si>
  <si>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</si>
  <si>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</si>
  <si>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</si>
  <si>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</si>
  <si>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</si>
  <si>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</si>
  <si>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</si>
  <si>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</si>
  <si>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</si>
  <si>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</si>
  <si>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</si>
  <si>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</si>
  <si>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</si>
  <si>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</si>
  <si>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</si>
  <si>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</si>
  <si>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</si>
  <si>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</si>
  <si>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</si>
  <si>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</si>
  <si>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</si>
  <si>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</si>
  <si>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</si>
  <si>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</si>
  <si>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</si>
  <si>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</si>
  <si>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</si>
  <si>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</si>
  <si>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</si>
  <si>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</si>
  <si>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</si>
  <si>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</si>
  <si>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</si>
  <si>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</si>
  <si>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</si>
  <si>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</si>
  <si>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</si>
  <si>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</si>
  <si>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</si>
  <si>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</si>
  <si>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</si>
  <si>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</si>
  <si>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</si>
  <si>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</si>
  <si>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</si>
  <si>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</si>
  <si>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</si>
  <si>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</si>
  <si>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</si>
  <si>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</si>
  <si>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</si>
  <si>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</si>
  <si>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</si>
  <si>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</si>
  <si>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</si>
  <si>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</si>
  <si>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</si>
  <si>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</si>
  <si>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</si>
  <si>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</si>
  <si>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</si>
  <si>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</si>
  <si>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</si>
  <si>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</si>
  <si>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</si>
  <si>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</si>
  <si>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</si>
  <si>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</si>
  <si>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</si>
  <si>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</si>
  <si>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</si>
  <si>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</si>
  <si>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</si>
  <si>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</si>
  <si>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</si>
  <si>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</si>
  <si>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</si>
  <si>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</si>
  <si>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</si>
  <si>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</si>
  <si>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</si>
  <si>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</si>
  <si>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</si>
  <si>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</si>
  <si>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</si>
  <si>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</si>
  <si>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</si>
  <si>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</si>
  <si>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</si>
  <si>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</si>
  <si>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</si>
  <si>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</si>
  <si>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</si>
  <si>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</si>
  <si>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</si>
  <si>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</si>
  <si>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</si>
  <si>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</si>
  <si>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</si>
  <si>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</si>
  <si>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</si>
  <si>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</si>
  <si>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</si>
  <si>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</si>
  <si>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</si>
  <si>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</si>
  <si>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</si>
  <si>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</si>
  <si>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</si>
  <si>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</si>
  <si>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</si>
  <si>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</si>
  <si>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</si>
  <si>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</si>
  <si>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</si>
  <si>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</si>
  <si>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</si>
  <si>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</si>
  <si>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</si>
  <si>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</si>
  <si>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</si>
  <si>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</si>
  <si>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</si>
  <si>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</si>
  <si>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</si>
  <si>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</si>
  <si>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</si>
  <si>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</si>
  <si>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</si>
  <si>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</si>
  <si>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</si>
  <si>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</si>
  <si>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</si>
  <si>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</si>
  <si>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</si>
  <si>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</si>
  <si>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</si>
  <si>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</si>
  <si>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</si>
  <si>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</si>
  <si>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</si>
  <si>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</si>
  <si>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</si>
  <si>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</si>
  <si>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</si>
  <si>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</si>
  <si>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</si>
  <si>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</si>
  <si>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</si>
  <si>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</si>
  <si>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</si>
  <si>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</si>
  <si>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</si>
  <si>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</si>
  <si>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</si>
  <si>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</si>
  <si>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</si>
  <si>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</si>
  <si>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</si>
  <si>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</si>
  <si>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</si>
  <si>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</si>
  <si>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</si>
  <si>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</si>
  <si>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</si>
  <si>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</si>
  <si>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</si>
  <si>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</si>
  <si>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</si>
  <si>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</si>
  <si>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</si>
  <si>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</si>
  <si>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</si>
  <si>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</si>
  <si>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</si>
  <si>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</si>
  <si>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</si>
  <si>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</si>
  <si>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</si>
  <si>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</si>
  <si>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</si>
  <si>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</si>
  <si>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</si>
  <si>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</si>
  <si>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</si>
  <si>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</si>
  <si>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</si>
  <si>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</si>
  <si>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</si>
  <si>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</si>
  <si>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</si>
  <si>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</si>
  <si>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</si>
  <si>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</si>
  <si>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</si>
  <si>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</si>
  <si>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</si>
  <si>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</si>
  <si>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</si>
  <si>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</si>
  <si>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</si>
  <si>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</si>
  <si>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</si>
  <si>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</si>
  <si>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</si>
  <si>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</si>
  <si>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</si>
  <si>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</si>
  <si>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</si>
  <si>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</si>
  <si>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</si>
  <si>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</si>
  <si>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</si>
  <si>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</si>
  <si>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</si>
  <si>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</si>
  <si>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</si>
  <si>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</si>
  <si>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</si>
  <si>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</si>
  <si>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</si>
  <si>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</si>
  <si>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</si>
  <si>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</si>
  <si>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</si>
  <si>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</si>
  <si>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</si>
  <si>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</si>
  <si>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</si>
  <si>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</si>
  <si>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</si>
  <si>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</si>
  <si>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</si>
  <si>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</si>
  <si>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</si>
  <si>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</si>
  <si>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</si>
  <si>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</si>
  <si>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</si>
  <si>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</si>
  <si>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</si>
  <si>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</si>
  <si>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</si>
  <si>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</si>
  <si>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</si>
  <si>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</si>
  <si>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</si>
  <si>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</si>
  <si>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</si>
  <si>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</si>
  <si>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</si>
  <si>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</si>
  <si>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</si>
  <si>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</si>
  <si>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</si>
  <si>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</si>
  <si>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</si>
  <si>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</si>
  <si>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</si>
  <si>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</si>
  <si>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</si>
  <si>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</si>
  <si>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</si>
  <si>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</si>
  <si>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</si>
  <si>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</si>
  <si>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</si>
  <si>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</si>
  <si>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</si>
  <si>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</si>
  <si>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</si>
  <si>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</si>
  <si>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</si>
  <si>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</si>
  <si>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</si>
  <si>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</si>
  <si>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</si>
  <si>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</si>
  <si>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</si>
  <si>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</si>
  <si>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</si>
  <si>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</si>
  <si>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</si>
  <si>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</si>
  <si>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</si>
  <si>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</si>
  <si>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</si>
  <si>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</si>
  <si>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</si>
  <si>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</si>
  <si>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</si>
  <si>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</si>
  <si>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</si>
  <si>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</si>
  <si>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</si>
  <si>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</si>
  <si>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</si>
  <si>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</si>
  <si>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</si>
  <si>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</si>
  <si>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</si>
  <si>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</si>
  <si>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</si>
  <si>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</si>
  <si>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</si>
  <si>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</si>
  <si>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</si>
  <si>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</si>
  <si>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</si>
  <si>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</si>
  <si>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</si>
  <si>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</si>
  <si>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</si>
  <si>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</si>
  <si>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</si>
  <si>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</si>
  <si>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</si>
  <si>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</si>
  <si>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</si>
  <si>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</si>
  <si>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</si>
  <si>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</si>
  <si>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</si>
  <si>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</si>
  <si>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</si>
  <si>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</si>
  <si>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</si>
  <si>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</si>
  <si>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</si>
  <si>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</si>
  <si>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</si>
  <si>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</si>
  <si>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</si>
  <si>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</si>
  <si>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</si>
  <si>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</si>
  <si>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</si>
  <si>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</si>
  <si>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</si>
  <si>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</si>
  <si>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</si>
  <si>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</si>
  <si>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</si>
  <si>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</si>
  <si>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</si>
  <si>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</si>
  <si>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</si>
  <si>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</si>
  <si>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</si>
  <si>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</si>
  <si>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</si>
  <si>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</si>
  <si>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</si>
  <si>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</si>
  <si>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</si>
  <si>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</si>
  <si>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</si>
  <si>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</si>
  <si>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</si>
  <si>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</si>
  <si>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</si>
  <si>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</si>
  <si>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</si>
  <si>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</si>
  <si>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</si>
  <si>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</si>
  <si>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</si>
  <si>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</si>
  <si>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</si>
  <si>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</si>
  <si>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</si>
  <si>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</si>
  <si>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</si>
  <si>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</si>
  <si>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</si>
  <si>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</si>
  <si>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</si>
  <si>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</si>
  <si>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</si>
  <si>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</si>
  <si>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</si>
  <si>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</si>
  <si>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</si>
  <si>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</si>
  <si>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</si>
  <si>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</si>
  <si>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</si>
  <si>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</si>
  <si>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</si>
  <si>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</si>
  <si>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</si>
  <si>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</si>
  <si>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</si>
  <si>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</si>
  <si>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</si>
  <si>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</si>
  <si>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</si>
  <si>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</si>
  <si>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</si>
  <si>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</si>
  <si>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</si>
  <si>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</si>
  <si>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</si>
  <si>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</si>
  <si>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</si>
  <si>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</si>
  <si>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</si>
  <si>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</si>
  <si>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</si>
  <si>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</si>
  <si>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</si>
  <si>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</si>
  <si>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</si>
  <si>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</si>
  <si>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</si>
  <si>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</si>
  <si>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</si>
  <si>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</si>
  <si>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</si>
  <si>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</si>
  <si>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</si>
  <si>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</si>
  <si>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</si>
  <si>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</si>
  <si>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</si>
  <si>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</si>
  <si>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</si>
  <si>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</si>
  <si>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</si>
  <si>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</si>
  <si>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</si>
  <si>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</si>
  <si>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</si>
  <si>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</si>
  <si>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</si>
  <si>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</si>
  <si>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</si>
  <si>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</si>
  <si>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</si>
  <si>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</si>
  <si>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</si>
  <si>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</si>
  <si>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</si>
  <si>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</si>
  <si>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</si>
  <si>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</si>
  <si>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</si>
  <si>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</si>
  <si>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</si>
  <si>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</si>
  <si>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</si>
  <si>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</si>
  <si>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</si>
  <si>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</si>
  <si>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</si>
  <si>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</si>
  <si>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</si>
  <si>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</si>
  <si>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</si>
  <si>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</si>
  <si>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</si>
  <si>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</si>
  <si>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</si>
  <si>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</si>
  <si>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</si>
  <si>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</si>
  <si>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</si>
  <si>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</si>
  <si>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</si>
  <si>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</si>
  <si>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</si>
  <si>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</si>
  <si>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</si>
  <si>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</si>
  <si>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</si>
  <si>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</si>
  <si>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</si>
  <si>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</si>
  <si>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</si>
  <si>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</si>
  <si>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</si>
  <si>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</si>
  <si>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</si>
  <si>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</si>
  <si>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</si>
  <si>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</si>
  <si>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</si>
  <si>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</si>
  <si>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</si>
  <si>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</si>
  <si>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</si>
  <si>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</si>
  <si>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</si>
  <si>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</si>
  <si>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</si>
  <si>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</si>
  <si>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</si>
  <si>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</si>
  <si>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</si>
  <si>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</si>
  <si>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</si>
  <si>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</si>
  <si>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</si>
  <si>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</si>
  <si>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</si>
  <si>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</si>
  <si>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</si>
  <si>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</si>
  <si>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</si>
  <si>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</si>
  <si>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</si>
  <si>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</si>
  <si>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</si>
  <si>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</si>
  <si>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</si>
  <si>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</si>
  <si>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</si>
  <si>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</si>
  <si>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</si>
  <si>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</si>
  <si>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</si>
  <si>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</si>
  <si>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</si>
  <si>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</si>
  <si>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</si>
  <si>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</si>
  <si>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</si>
  <si>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</si>
  <si>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</si>
  <si>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</si>
  <si>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</si>
  <si>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</si>
  <si>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</si>
  <si>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</si>
  <si>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</si>
  <si>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</si>
  <si>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</si>
  <si>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</si>
  <si>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</si>
  <si>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</si>
  <si>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</si>
  <si>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</si>
  <si>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</si>
  <si>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</si>
  <si>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</si>
  <si>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</si>
  <si>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</si>
  <si>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</si>
  <si>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</si>
  <si>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</si>
  <si>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</si>
  <si>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</si>
  <si>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</si>
  <si>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</si>
  <si>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</si>
  <si>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</si>
  <si>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</si>
  <si>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</si>
  <si>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</si>
  <si>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</si>
  <si>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</si>
  <si>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</si>
  <si>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</si>
  <si>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</si>
  <si>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</si>
  <si>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</si>
  <si>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</si>
  <si>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</si>
  <si>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</si>
  <si>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</si>
  <si>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</si>
  <si>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</si>
  <si>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</si>
  <si>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</si>
  <si>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</si>
  <si>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</si>
  <si>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</si>
  <si>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</si>
  <si>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</si>
  <si>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</si>
  <si>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</si>
  <si>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</si>
  <si>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</si>
  <si>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</si>
  <si>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</si>
  <si>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</si>
  <si>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</si>
  <si>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</si>
  <si>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</si>
  <si>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</si>
  <si>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</si>
  <si>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</si>
  <si>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</si>
  <si>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</si>
  <si>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</si>
  <si>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</si>
  <si>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</si>
  <si>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</si>
  <si>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</si>
  <si>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</si>
  <si>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</si>
  <si>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</si>
  <si>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</si>
  <si>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</si>
  <si>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</si>
  <si>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</si>
  <si>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</si>
  <si>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</si>
  <si>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</si>
  <si>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</si>
  <si>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</si>
  <si>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</si>
  <si>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</si>
  <si>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</si>
  <si>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</si>
  <si>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</si>
  <si>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</si>
  <si>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</si>
  <si>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</si>
  <si>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</si>
  <si>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</si>
  <si>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</si>
  <si>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</si>
  <si>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</si>
  <si>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</si>
  <si>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</si>
  <si>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</si>
  <si>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</si>
  <si>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</si>
  <si>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</si>
  <si>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</si>
  <si>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</si>
  <si>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</si>
  <si>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</si>
  <si>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</si>
  <si>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</si>
  <si>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</si>
  <si>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</si>
  <si>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</si>
  <si>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</si>
  <si>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</si>
  <si>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</si>
  <si>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</si>
  <si>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</si>
  <si>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</si>
  <si>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</si>
  <si>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</si>
  <si>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</si>
  <si>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</si>
  <si>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</si>
  <si>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</si>
  <si>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</si>
  <si>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</si>
  <si>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</si>
  <si>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</si>
  <si>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</si>
  <si>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</si>
  <si>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</si>
  <si>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</si>
  <si>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</si>
  <si>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</si>
  <si>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</si>
  <si>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</si>
  <si>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</si>
  <si>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</si>
  <si>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</si>
  <si>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</si>
  <si>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</si>
  <si>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</si>
  <si>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</si>
  <si>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</si>
  <si>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</si>
  <si>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</si>
  <si>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</si>
  <si>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</si>
  <si>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</si>
  <si>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</si>
  <si>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</si>
  <si>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</si>
  <si>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</si>
  <si>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</si>
  <si>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</si>
  <si>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</si>
  <si>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</si>
  <si>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</si>
  <si>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</si>
  <si>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</si>
  <si>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</si>
  <si>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</si>
  <si>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</si>
  <si>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</si>
  <si>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</si>
  <si>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</si>
  <si>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</si>
  <si>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</si>
  <si>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</si>
  <si>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</si>
  <si>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</si>
  <si>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</si>
  <si>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</si>
  <si>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</si>
  <si>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</si>
  <si>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</si>
  <si>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</si>
  <si>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</si>
  <si>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</si>
  <si>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</si>
  <si>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</si>
  <si>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</si>
  <si>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</si>
  <si>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</si>
  <si>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</si>
  <si>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</si>
  <si>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</si>
  <si>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</si>
  <si>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</si>
  <si>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</si>
  <si>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</si>
  <si>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</si>
  <si>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</si>
  <si>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</si>
  <si>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</si>
  <si>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</si>
  <si>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</si>
  <si>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</si>
  <si>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</si>
  <si>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</si>
  <si>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</si>
  <si>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</si>
  <si>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</si>
  <si>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</si>
  <si>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</si>
  <si>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</si>
  <si>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</si>
  <si>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</si>
  <si>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</si>
  <si>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</si>
  <si>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</si>
  <si>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</si>
  <si>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</si>
  <si>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</si>
  <si>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</si>
  <si>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</si>
  <si>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</si>
  <si>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</si>
  <si>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</si>
  <si>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</si>
  <si>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</si>
  <si>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</si>
  <si>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</si>
  <si>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</si>
  <si>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</si>
  <si>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</si>
  <si>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</si>
  <si>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</si>
  <si>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</si>
  <si>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</si>
  <si>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</si>
  <si>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</si>
  <si>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</si>
  <si>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</si>
  <si>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</si>
  <si>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</si>
  <si>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</si>
  <si>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</si>
  <si>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</si>
  <si>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</si>
  <si>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</si>
  <si>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</si>
  <si>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</si>
  <si>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</si>
  <si>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</si>
  <si>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</si>
  <si>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</si>
  <si>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</si>
  <si>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</si>
  <si>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</si>
  <si>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</si>
  <si>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</si>
  <si>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</si>
  <si>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</si>
  <si>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</si>
  <si>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</si>
  <si>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</si>
  <si>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</si>
  <si>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</si>
  <si>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</si>
  <si>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</si>
  <si>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</si>
  <si>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</si>
  <si>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</si>
  <si>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</si>
  <si>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</si>
  <si>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</si>
  <si>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</si>
  <si>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</si>
  <si>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</si>
  <si>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</si>
  <si>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</si>
  <si>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</si>
  <si>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</si>
  <si>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</si>
  <si>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</si>
  <si>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</si>
  <si>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</si>
  <si>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</si>
  <si>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</si>
  <si>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</si>
  <si>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</si>
  <si>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</si>
  <si>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</si>
  <si>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</si>
  <si>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</si>
  <si>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</si>
  <si>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</si>
  <si>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</si>
  <si>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</si>
  <si>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</si>
  <si>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</si>
  <si>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</si>
  <si>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</si>
  <si>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</si>
  <si>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</si>
  <si>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</si>
  <si>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</si>
  <si>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</si>
  <si>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</si>
  <si>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</si>
  <si>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</si>
  <si>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</si>
  <si>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</si>
  <si>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</si>
  <si>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</si>
  <si>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</si>
  <si>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</si>
  <si>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</si>
  <si>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</si>
  <si>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</si>
  <si>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</si>
  <si>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</si>
  <si>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</si>
  <si>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</si>
  <si>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</si>
  <si>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</si>
  <si>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</si>
  <si>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</si>
  <si>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</si>
  <si>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</si>
  <si>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</si>
  <si>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</si>
  <si>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</si>
  <si>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</si>
  <si>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</si>
  <si>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</si>
  <si>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</si>
  <si>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</si>
  <si>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</si>
  <si>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</si>
  <si>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</si>
  <si>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</si>
  <si>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</si>
  <si>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</si>
  <si>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</si>
  <si>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</si>
  <si>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</si>
  <si>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</si>
  <si>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</si>
  <si>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</si>
  <si>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</si>
  <si>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</si>
  <si>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</si>
  <si>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</si>
  <si>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</si>
  <si>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</si>
  <si>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</si>
  <si>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</si>
  <si>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</si>
  <si>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</si>
  <si>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</si>
  <si>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</si>
  <si>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</si>
  <si>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</si>
  <si>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</si>
  <si>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</si>
  <si>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</si>
  <si>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</si>
  <si>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</si>
  <si>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</si>
  <si>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</si>
  <si>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</si>
  <si>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</si>
  <si>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</si>
  <si>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</si>
  <si>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</si>
  <si>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</si>
  <si>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</si>
  <si>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</si>
  <si>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</si>
  <si>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</si>
  <si>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</si>
  <si>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</si>
  <si>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</si>
  <si>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</si>
  <si>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</si>
  <si>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</si>
  <si>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</si>
  <si>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</si>
  <si>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</si>
  <si>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</si>
  <si>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</si>
  <si>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</si>
  <si>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</si>
  <si>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</si>
  <si>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</si>
  <si>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</si>
  <si>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</si>
  <si>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</si>
  <si>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</si>
  <si>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</si>
  <si>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</si>
  <si>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</si>
  <si>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</si>
  <si>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</si>
  <si>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</si>
  <si>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</si>
  <si>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</si>
  <si>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</si>
  <si>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</si>
  <si>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</si>
  <si>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</si>
  <si>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</si>
  <si>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</si>
  <si>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</si>
  <si>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</si>
  <si>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</si>
  <si>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</si>
  <si>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</si>
  <si>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</si>
  <si>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</si>
  <si>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</si>
  <si>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</si>
  <si>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</si>
  <si>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</si>
  <si>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</si>
  <si>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</si>
  <si>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</si>
  <si>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</si>
  <si>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</si>
  <si>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</si>
  <si>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</si>
  <si>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</si>
  <si>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</si>
  <si>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</si>
  <si>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</si>
  <si>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</si>
  <si>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</si>
  <si>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</si>
  <si>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</si>
  <si>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</si>
  <si>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</si>
  <si>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</si>
  <si>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</si>
  <si>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</si>
  <si>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</si>
  <si>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</si>
  <si>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</si>
  <si>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</si>
  <si>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</si>
  <si>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</si>
  <si>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</si>
  <si>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</si>
  <si>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</si>
  <si>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</si>
  <si>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</si>
  <si>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</si>
  <si>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</si>
  <si>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</si>
  <si>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</si>
  <si>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</si>
  <si>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</si>
  <si>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</si>
  <si>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</si>
  <si>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</si>
  <si>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</si>
  <si>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</si>
  <si>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</si>
  <si>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</si>
  <si>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</si>
  <si>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</si>
  <si>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</si>
  <si>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</si>
  <si>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</si>
  <si>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</si>
  <si>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</si>
  <si>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</si>
  <si>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</si>
  <si>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</si>
  <si>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</si>
  <si>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</si>
  <si>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</si>
  <si>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</si>
  <si>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</si>
  <si>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</si>
  <si>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</si>
  <si>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</si>
  <si>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</si>
  <si>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</si>
  <si>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</si>
  <si>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</si>
  <si>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</si>
  <si>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</si>
  <si>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</si>
  <si>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</si>
  <si>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</si>
  <si>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</si>
  <si>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</si>
  <si>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</si>
  <si>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</si>
  <si>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</si>
  <si>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</si>
  <si>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</si>
  <si>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</si>
  <si>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</si>
  <si>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</si>
  <si>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</si>
  <si>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</si>
  <si>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</si>
  <si>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</si>
  <si>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</si>
  <si>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</si>
  <si>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</si>
  <si>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</si>
  <si>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</si>
  <si>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</si>
  <si>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</si>
  <si>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</si>
  <si>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</si>
  <si>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</si>
  <si>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</si>
  <si>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</si>
  <si>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</si>
  <si>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</si>
  <si>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</si>
  <si>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</si>
  <si>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</si>
  <si>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</si>
  <si>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</si>
  <si>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</si>
  <si>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</si>
  <si>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</si>
  <si>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</si>
  <si>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</si>
  <si>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</si>
  <si>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</si>
  <si>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</si>
  <si>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</si>
  <si>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</si>
  <si>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</si>
  <si>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</si>
  <si>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</si>
  <si>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</si>
  <si>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</si>
  <si>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</si>
  <si>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</si>
  <si>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</si>
  <si>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</si>
  <si>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</si>
  <si>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</si>
  <si>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</si>
  <si>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</si>
  <si>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</si>
  <si>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</si>
  <si>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</si>
  <si>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</si>
  <si>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</si>
  <si>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</si>
  <si>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</si>
  <si>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</si>
  <si>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</si>
  <si>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</si>
  <si>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</si>
  <si>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</si>
  <si>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</si>
  <si>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</si>
  <si>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</si>
  <si>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</si>
  <si>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</si>
  <si>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</si>
  <si>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</si>
  <si>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</si>
  <si>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</si>
  <si>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</si>
  <si>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</si>
  <si>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</si>
  <si>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</si>
  <si>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</si>
  <si>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</si>
  <si>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</si>
  <si>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</si>
  <si>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</si>
  <si>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</si>
  <si>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</si>
  <si>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</si>
  <si>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</si>
  <si>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</si>
  <si>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</si>
  <si>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</si>
  <si>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</si>
  <si>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</si>
  <si>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</si>
  <si>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</si>
  <si>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</si>
  <si>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</si>
  <si>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</si>
  <si>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</si>
  <si>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</si>
  <si>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</si>
  <si>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</si>
  <si>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</si>
  <si>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</si>
  <si>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</si>
  <si>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</si>
  <si>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</si>
  <si>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</si>
  <si>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</si>
  <si>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</si>
  <si>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</si>
  <si>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</si>
  <si>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</si>
  <si>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</si>
  <si>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</si>
  <si>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</si>
  <si>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</si>
  <si>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</si>
  <si>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</si>
  <si>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</si>
  <si>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</si>
  <si>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</si>
  <si>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</si>
  <si>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</si>
  <si>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</si>
  <si>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</si>
  <si>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</si>
  <si>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</si>
  <si>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</si>
  <si>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</si>
  <si>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</si>
  <si>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</si>
  <si>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</si>
  <si>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</si>
  <si>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</si>
  <si>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</si>
  <si>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</si>
  <si>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</si>
  <si>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</si>
  <si>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</si>
  <si>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</si>
  <si>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</si>
  <si>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</si>
  <si>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</si>
  <si>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</si>
  <si>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</si>
  <si>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</si>
  <si>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</si>
  <si>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</si>
  <si>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</si>
  <si>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</si>
  <si>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</si>
  <si>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</si>
  <si>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</si>
  <si>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</si>
  <si>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</si>
  <si>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</si>
  <si>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</si>
  <si>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</si>
  <si>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</si>
  <si>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</si>
  <si>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</si>
  <si>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</si>
  <si>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</si>
  <si>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</si>
  <si>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</si>
  <si>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</si>
  <si>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</si>
  <si>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</si>
  <si>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</si>
  <si>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</si>
  <si>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</si>
  <si>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</si>
  <si>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</si>
  <si>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</si>
  <si>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</si>
  <si>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</si>
  <si>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</si>
  <si>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</si>
  <si>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</si>
  <si>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</si>
  <si>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</si>
  <si>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</si>
  <si>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</si>
  <si>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</si>
  <si>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</si>
  <si>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</si>
  <si>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</si>
  <si>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</si>
  <si>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</si>
  <si>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</si>
  <si>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</si>
  <si>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</si>
  <si>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</si>
  <si>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</si>
  <si>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</si>
  <si>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</si>
  <si>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</si>
  <si>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</si>
  <si>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</si>
  <si>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</si>
  <si>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</si>
  <si>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</si>
  <si>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</si>
  <si>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</si>
  <si>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</si>
  <si>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</si>
  <si>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</si>
  <si>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</si>
  <si>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</si>
  <si>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</si>
  <si>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</si>
  <si>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</si>
  <si>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</si>
  <si>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</si>
  <si>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</si>
  <si>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</si>
  <si>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</si>
  <si>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</si>
  <si>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</si>
  <si>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</si>
  <si>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</si>
  <si>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</si>
  <si>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</si>
  <si>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</si>
  <si>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</si>
  <si>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</si>
  <si>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</si>
  <si>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</si>
  <si>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</si>
  <si>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</si>
  <si>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</si>
  <si>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</si>
  <si>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</si>
  <si>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</si>
  <si>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</si>
  <si>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</si>
  <si>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</si>
  <si>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</si>
  <si>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</si>
  <si>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</si>
  <si>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</si>
  <si>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</si>
  <si>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</si>
  <si>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</si>
  <si>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</si>
  <si>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</si>
  <si>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</si>
  <si>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</si>
  <si>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</si>
  <si>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</si>
  <si>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</si>
  <si>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</si>
  <si>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</si>
  <si>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</si>
  <si>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</si>
  <si>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</si>
  <si>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</si>
  <si>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</si>
  <si>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</si>
  <si>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</si>
  <si>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</si>
  <si>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</si>
  <si>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</si>
  <si>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</si>
  <si>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</si>
  <si>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</si>
  <si>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</si>
  <si>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</si>
  <si>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</si>
  <si>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</si>
  <si>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</si>
  <si>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</si>
  <si>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</si>
  <si>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</si>
  <si>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</si>
  <si>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</si>
  <si>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</si>
  <si>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</si>
  <si>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</si>
  <si>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</si>
  <si>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</si>
  <si>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</si>
  <si>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</si>
  <si>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</si>
  <si>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</si>
  <si>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</si>
  <si>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</si>
  <si>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</si>
  <si>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</si>
  <si>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</si>
  <si>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</si>
  <si>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</si>
  <si>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</si>
  <si>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</si>
  <si>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</si>
  <si>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</si>
  <si>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</si>
  <si>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</si>
  <si>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</si>
  <si>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</si>
  <si>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</si>
  <si>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</si>
  <si>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</si>
  <si>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</si>
  <si>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</si>
  <si>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</si>
  <si>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</si>
  <si>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</si>
  <si>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</si>
  <si>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</si>
  <si>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</si>
  <si>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</si>
  <si>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</si>
  <si>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</si>
  <si>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</si>
  <si>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</si>
  <si>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</si>
  <si>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</si>
  <si>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</si>
  <si>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</si>
  <si>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</si>
  <si>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</si>
  <si>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</si>
  <si>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</si>
  <si>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</si>
  <si>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</si>
  <si>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</si>
  <si>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</si>
  <si>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</si>
  <si>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</si>
  <si>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</si>
  <si>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</si>
  <si>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</si>
  <si>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</si>
  <si>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</si>
  <si>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</si>
  <si>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</si>
  <si>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</si>
  <si>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</si>
  <si>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</si>
  <si>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</si>
  <si>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</si>
  <si>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</si>
  <si>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</si>
  <si>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</si>
  <si>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</si>
  <si>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</si>
  <si>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</si>
  <si>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</si>
  <si>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</si>
  <si>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</si>
  <si>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</si>
  <si>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</si>
  <si>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</si>
  <si>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</si>
  <si>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</si>
  <si>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</si>
  <si>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</si>
  <si>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</si>
  <si>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</si>
  <si>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</si>
  <si>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</si>
  <si>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</si>
  <si>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</si>
  <si>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</si>
  <si>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</si>
  <si>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</si>
  <si>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</si>
  <si>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</si>
  <si>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</si>
  <si>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</si>
  <si>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</si>
  <si>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</si>
  <si>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</si>
  <si>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</si>
  <si>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</si>
  <si>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</si>
  <si>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</si>
  <si>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</si>
  <si>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</si>
  <si>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</si>
  <si>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</si>
  <si>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</si>
  <si>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</si>
  <si>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</si>
  <si>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</si>
  <si>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</si>
  <si>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</si>
  <si>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</si>
  <si>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</si>
  <si>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</si>
  <si>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</si>
  <si>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</si>
  <si>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</si>
  <si>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</si>
  <si>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</si>
  <si>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</si>
  <si>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</si>
  <si>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</si>
  <si>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</si>
  <si>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</si>
  <si>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</si>
  <si>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</si>
  <si>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</si>
  <si>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</si>
  <si>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</si>
  <si>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</si>
  <si>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</si>
  <si>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</si>
  <si>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</si>
  <si>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</si>
  <si>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</si>
  <si>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</si>
  <si>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</si>
  <si>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</si>
  <si>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</si>
  <si>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</si>
  <si>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</si>
  <si>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</si>
  <si>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</si>
  <si>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</si>
  <si>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</si>
  <si>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</si>
  <si>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</si>
  <si>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</si>
  <si>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</si>
  <si>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</si>
  <si>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</si>
  <si>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</si>
  <si>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</si>
  <si>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</si>
  <si>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</si>
  <si>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</si>
  <si>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</si>
  <si>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</si>
  <si>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</si>
  <si>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</si>
  <si>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</si>
  <si>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</si>
  <si>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</si>
  <si>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</si>
  <si>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</si>
  <si>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</si>
  <si>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</si>
  <si>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</si>
  <si>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</si>
  <si>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</si>
  <si>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</si>
  <si>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</si>
  <si>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</si>
  <si>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</si>
  <si>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</si>
  <si>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</si>
  <si>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</si>
  <si>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</si>
  <si>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</si>
  <si>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</si>
  <si>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</si>
  <si>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</si>
  <si>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</si>
  <si>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</si>
  <si>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</si>
  <si>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</si>
  <si>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</si>
  <si>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</si>
  <si>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</si>
  <si>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</si>
  <si>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</si>
  <si>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</si>
  <si>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</si>
  <si>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</si>
  <si>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</si>
  <si>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</si>
  <si>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</si>
  <si>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</si>
  <si>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</si>
  <si>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</si>
  <si>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</si>
  <si>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</si>
  <si>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</si>
  <si>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</si>
  <si>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</si>
  <si>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</si>
  <si>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</si>
  <si>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</si>
  <si>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</si>
  <si>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</si>
  <si>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</si>
  <si>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</si>
  <si>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</si>
  <si>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</si>
  <si>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</si>
  <si>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</si>
  <si>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</si>
  <si>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</si>
  <si>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</si>
  <si>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</si>
  <si>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</si>
  <si>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</si>
  <si>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</si>
  <si>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</si>
  <si>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</si>
  <si>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</si>
  <si>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</si>
  <si>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</si>
  <si>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</si>
  <si>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</si>
  <si>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</si>
  <si>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</si>
  <si>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</si>
  <si>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</si>
  <si>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</si>
  <si>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</si>
  <si>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</si>
  <si>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</si>
  <si>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</si>
  <si>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</si>
  <si>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</si>
  <si>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</si>
  <si>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</si>
  <si>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</si>
  <si>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</si>
  <si>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</si>
  <si>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</si>
  <si>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</si>
  <si>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</si>
  <si>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</si>
  <si>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</si>
  <si>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</si>
  <si>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</si>
  <si>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</si>
  <si>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</si>
  <si>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</si>
  <si>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</si>
  <si>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</si>
  <si>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</si>
  <si>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</si>
  <si>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</si>
  <si>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</si>
  <si>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</si>
  <si>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</si>
  <si>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</si>
  <si>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</si>
  <si>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</si>
  <si>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</si>
  <si>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</si>
  <si>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</si>
  <si>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</si>
  <si>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</si>
  <si>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</si>
  <si>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</si>
  <si>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</si>
  <si>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</si>
  <si>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</si>
  <si>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</si>
  <si>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</si>
  <si>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</si>
  <si>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</si>
  <si>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</si>
  <si>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</si>
  <si>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</si>
  <si>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</si>
  <si>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</si>
  <si>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</si>
  <si>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</si>
  <si>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</si>
  <si>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</si>
  <si>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</si>
  <si>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</si>
  <si>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</si>
  <si>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</si>
  <si>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</si>
  <si>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</si>
  <si>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</si>
  <si>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</si>
  <si>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</si>
  <si>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</si>
  <si>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</si>
  <si>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</si>
  <si>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</si>
  <si>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</si>
  <si>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</si>
  <si>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</si>
  <si>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</si>
  <si>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</si>
  <si>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</si>
  <si>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</si>
  <si>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</si>
  <si>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</si>
  <si>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</si>
  <si>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</si>
  <si>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</si>
  <si>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</si>
  <si>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</si>
  <si>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</si>
  <si>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</si>
  <si>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</si>
  <si>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</si>
  <si>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</si>
  <si>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</si>
  <si>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</si>
  <si>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</si>
  <si>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</si>
  <si>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</si>
  <si>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</si>
  <si>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</si>
  <si>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</si>
  <si>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</si>
  <si>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</si>
  <si>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</si>
  <si>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</si>
  <si>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</si>
  <si>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</si>
  <si>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</si>
  <si>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</si>
  <si>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</si>
  <si>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</si>
  <si>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</si>
  <si>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</si>
  <si>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</si>
  <si>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</si>
  <si>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</si>
  <si>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</si>
  <si>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</si>
  <si>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</si>
  <si>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</si>
  <si>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</si>
  <si>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</si>
  <si>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</si>
  <si>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</si>
  <si>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</si>
  <si>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</si>
  <si>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</si>
  <si>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</si>
  <si>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</si>
  <si>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</si>
  <si>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</si>
  <si>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</si>
  <si>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</si>
  <si>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</si>
  <si>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</si>
  <si>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</si>
  <si>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</si>
  <si>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</si>
  <si>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</si>
  <si>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</si>
  <si>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</si>
  <si>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</si>
  <si>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</si>
  <si>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</si>
  <si>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</si>
  <si>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</si>
  <si>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</si>
  <si>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</si>
  <si>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</si>
  <si>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</si>
  <si>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</si>
  <si>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</si>
  <si>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</si>
  <si>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</si>
  <si>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</si>
  <si>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</si>
  <si>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</si>
  <si>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</si>
  <si>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</si>
  <si>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</si>
  <si>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</si>
  <si>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</si>
  <si>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</si>
  <si>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</si>
  <si>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</si>
  <si>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</si>
  <si>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</si>
  <si>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</si>
  <si>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</si>
  <si>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</si>
  <si>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</si>
  <si>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</si>
  <si>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</si>
  <si>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</si>
  <si>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</si>
  <si>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</si>
  <si>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</si>
  <si>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</si>
  <si>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</si>
  <si>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</si>
  <si>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</si>
  <si>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</si>
  <si>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</si>
  <si>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</si>
  <si>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</si>
  <si>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</si>
  <si>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</si>
  <si>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</si>
  <si>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</si>
  <si>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</si>
  <si>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</si>
  <si>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</si>
  <si>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</si>
  <si>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</si>
  <si>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</si>
  <si>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</si>
  <si>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</si>
  <si>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</si>
  <si>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</si>
  <si>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</si>
  <si>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</si>
  <si>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</si>
  <si>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</si>
  <si>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</si>
  <si>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</si>
  <si>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</si>
  <si>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</si>
  <si>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</si>
  <si>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</si>
  <si>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</si>
  <si>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</si>
  <si>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</si>
  <si>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</si>
  <si>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</si>
  <si>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</si>
  <si>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</si>
  <si>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</si>
  <si>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</si>
  <si>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</si>
  <si>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</si>
  <si>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</si>
  <si>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</si>
  <si>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</si>
  <si>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</si>
  <si>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</si>
  <si>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</si>
  <si>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</si>
  <si>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</si>
  <si>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</si>
  <si>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</si>
  <si>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</si>
  <si>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</si>
  <si>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</si>
  <si>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</si>
  <si>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</si>
  <si>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</si>
  <si>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</si>
  <si>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</si>
  <si>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</si>
  <si>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</si>
  <si>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</si>
  <si>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</si>
  <si>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</si>
  <si>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</si>
  <si>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</si>
  <si>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</si>
  <si>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</si>
  <si>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</si>
  <si>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</si>
  <si>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</si>
  <si>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</si>
  <si>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</si>
  <si>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</si>
  <si>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</si>
  <si>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</si>
  <si>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</si>
  <si>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</si>
  <si>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</si>
  <si>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</si>
  <si>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</si>
  <si>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</si>
  <si>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</si>
  <si>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</si>
  <si>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</si>
  <si>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</si>
  <si>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</si>
  <si>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</si>
  <si>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</si>
  <si>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</si>
  <si>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</si>
  <si>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</si>
  <si>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</si>
  <si>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</si>
  <si>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</si>
  <si>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</si>
  <si>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</si>
  <si>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</si>
  <si>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</si>
  <si>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</si>
  <si>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</si>
  <si>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</si>
  <si>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</si>
  <si>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</si>
  <si>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</si>
  <si>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</si>
  <si>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</si>
  <si>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</si>
  <si>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</si>
  <si>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</si>
  <si>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</si>
  <si>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</si>
  <si>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</si>
  <si>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</si>
  <si>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</si>
  <si>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</si>
  <si>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</si>
  <si>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</si>
  <si>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</si>
  <si>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</si>
  <si>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</si>
  <si>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</si>
  <si>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</si>
  <si>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</si>
  <si>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</si>
  <si>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</si>
  <si>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</si>
  <si>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</si>
  <si>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</si>
  <si>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</si>
  <si>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</si>
  <si>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</si>
  <si>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</si>
  <si>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</si>
  <si>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</si>
  <si>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</si>
  <si>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</si>
  <si>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</si>
  <si>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</si>
  <si>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</si>
  <si>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</si>
  <si>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</si>
  <si>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</si>
  <si>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</si>
  <si>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</si>
  <si>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</si>
  <si>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</si>
  <si>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</si>
  <si>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</si>
  <si>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</si>
  <si>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</si>
  <si>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</si>
  <si>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</si>
  <si>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</si>
  <si>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</si>
  <si>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</si>
  <si>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</si>
  <si>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</si>
  <si>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</si>
  <si>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</si>
  <si>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</si>
  <si>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</si>
  <si>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</si>
  <si>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</si>
  <si>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</si>
  <si>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</si>
  <si>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</si>
  <si>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</si>
  <si>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</si>
  <si>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</si>
  <si>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</si>
  <si>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</si>
  <si>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</si>
  <si>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</si>
  <si>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</si>
  <si>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</si>
  <si>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</si>
  <si>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</si>
  <si>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</si>
  <si>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</si>
  <si>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</si>
  <si>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</si>
  <si>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</si>
  <si>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</si>
  <si>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</si>
  <si>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</si>
  <si>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</si>
  <si>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</si>
  <si>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</si>
  <si>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</si>
  <si>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</si>
  <si>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</si>
  <si>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</si>
  <si>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</si>
  <si>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</si>
  <si>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</si>
  <si>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</si>
  <si>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</si>
  <si>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</si>
  <si>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</si>
  <si>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</si>
  <si>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</si>
  <si>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</si>
  <si>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</si>
  <si>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</si>
  <si>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</si>
  <si>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</si>
  <si>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</si>
  <si>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</si>
  <si>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</si>
  <si>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</si>
  <si>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</si>
  <si>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</si>
  <si>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</si>
  <si>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</si>
  <si>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</si>
  <si>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</si>
  <si>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</si>
  <si>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</si>
  <si>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</si>
  <si>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</si>
  <si>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</si>
  <si>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</si>
  <si>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</si>
  <si>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</si>
  <si>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</si>
  <si>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</si>
  <si>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</si>
  <si>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</si>
  <si>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</si>
  <si>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</si>
  <si>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</si>
  <si>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</si>
  <si>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</si>
  <si>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</si>
  <si>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</si>
  <si>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</si>
  <si>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</si>
  <si>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</si>
  <si>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</si>
  <si>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</si>
  <si>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</si>
  <si>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</si>
  <si>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</si>
  <si>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</si>
  <si>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</si>
  <si>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</si>
  <si>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</si>
  <si>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</si>
  <si>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</si>
  <si>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</si>
  <si>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</si>
  <si>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</si>
  <si>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</si>
  <si>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</si>
  <si>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</si>
  <si>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</si>
  <si>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</si>
  <si>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</si>
  <si>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</si>
  <si>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</si>
  <si>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</si>
  <si>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</si>
  <si>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</si>
  <si>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</si>
  <si>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</si>
  <si>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</si>
  <si>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</si>
  <si>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</si>
  <si>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</si>
  <si>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</si>
  <si>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</si>
  <si>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</si>
  <si>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</si>
  <si>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</si>
  <si>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</si>
  <si>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</si>
  <si>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</si>
  <si>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</si>
  <si>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</si>
  <si>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</si>
  <si>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</si>
  <si>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</si>
  <si>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</si>
  <si>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</si>
  <si>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</si>
  <si>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</si>
  <si>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</si>
  <si>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</si>
  <si>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</si>
  <si>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</si>
  <si>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</si>
  <si>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</si>
  <si>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</si>
  <si>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</si>
  <si>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</si>
  <si>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</si>
  <si>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</si>
  <si>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</si>
  <si>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</si>
  <si>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</si>
  <si>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</si>
  <si>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</si>
  <si>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</si>
  <si>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</si>
  <si>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</si>
  <si>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</si>
  <si>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</si>
  <si>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</si>
  <si>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</si>
  <si>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</si>
  <si>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</si>
  <si>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</si>
  <si>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</si>
  <si>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</si>
  <si>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</si>
  <si>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</si>
  <si>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</si>
  <si>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</si>
  <si>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</si>
  <si>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</si>
  <si>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</si>
  <si>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</si>
  <si>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</si>
  <si>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</si>
  <si>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</si>
  <si>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</si>
  <si>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</si>
  <si>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</si>
  <si>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</si>
  <si>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</si>
  <si>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</si>
  <si>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</si>
  <si>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</si>
  <si>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</si>
  <si>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</si>
  <si>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</si>
  <si>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</si>
  <si>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</si>
  <si>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</si>
  <si>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</si>
  <si>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</si>
  <si>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</si>
  <si>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</si>
  <si>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</si>
  <si>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</si>
  <si>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</si>
  <si>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</si>
  <si>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</si>
  <si>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</si>
  <si>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</si>
  <si>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</si>
  <si>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</si>
  <si>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</si>
  <si>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</si>
  <si>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</si>
  <si>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</si>
  <si>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</si>
  <si>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</si>
  <si>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</si>
  <si>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</si>
  <si>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</si>
  <si>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</si>
  <si>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</si>
  <si>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</si>
  <si>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</si>
  <si>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</si>
  <si>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</si>
  <si>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</si>
  <si>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</si>
  <si>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</si>
  <si>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</si>
  <si>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</si>
  <si>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</si>
  <si>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</si>
  <si>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</si>
  <si>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</si>
  <si>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</si>
  <si>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</si>
  <si>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</si>
  <si>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</si>
  <si>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</si>
  <si>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</si>
  <si>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</si>
  <si>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</si>
  <si>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</si>
  <si>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</si>
  <si>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</si>
  <si>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</si>
  <si>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</si>
  <si>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</si>
  <si>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</si>
  <si>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</si>
  <si>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</si>
  <si>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</si>
  <si>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</si>
  <si>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</si>
  <si>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</si>
  <si>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</si>
  <si>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</si>
  <si>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</si>
  <si>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</si>
  <si>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</si>
  <si>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</si>
  <si>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</si>
  <si>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</si>
  <si>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</si>
  <si>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</si>
  <si>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</si>
  <si>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</si>
  <si>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</si>
  <si>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</si>
  <si>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</si>
  <si>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</si>
  <si>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</si>
  <si>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</si>
  <si>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</si>
  <si>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</si>
  <si>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</si>
  <si>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</si>
  <si>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</si>
  <si>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</si>
  <si>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</si>
  <si>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</si>
  <si>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</si>
  <si>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</si>
  <si>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</si>
  <si>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</si>
  <si>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</si>
  <si>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</si>
  <si>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</si>
  <si>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</si>
  <si>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</si>
  <si>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</si>
  <si>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</si>
  <si>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</si>
  <si>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</si>
  <si>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</si>
  <si>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</si>
  <si>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</si>
  <si>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</si>
  <si>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</si>
  <si>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</si>
  <si>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</si>
  <si>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</si>
  <si>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</si>
  <si>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</si>
  <si>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</si>
  <si>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</si>
  <si>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</si>
  <si>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</si>
  <si>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</si>
  <si>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</si>
  <si>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</si>
  <si>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</si>
  <si>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</si>
  <si>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</si>
  <si>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</si>
  <si>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</si>
  <si>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</si>
  <si>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</si>
  <si>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</si>
  <si>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</si>
  <si>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</si>
  <si>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</si>
  <si>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</si>
  <si>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</si>
  <si>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</si>
  <si>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</si>
  <si>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</si>
  <si>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</si>
  <si>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</si>
  <si>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</si>
  <si>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</si>
  <si>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</si>
  <si>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</si>
  <si>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</si>
  <si>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</si>
  <si>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</si>
  <si>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</si>
  <si>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</si>
  <si>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</si>
  <si>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</si>
  <si>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</si>
  <si>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</si>
  <si>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</si>
  <si>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</si>
  <si>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</si>
  <si>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</si>
  <si>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</si>
  <si>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</si>
  <si>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</si>
  <si>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</si>
  <si>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</si>
  <si>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</si>
  <si>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</si>
  <si>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</si>
  <si>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</si>
  <si>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</si>
  <si>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</si>
  <si>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</si>
  <si>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</si>
  <si>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</si>
  <si>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</si>
  <si>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</si>
  <si>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</si>
  <si>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</si>
  <si>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</si>
  <si>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</si>
  <si>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</si>
  <si>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</si>
  <si>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</si>
  <si>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</si>
  <si>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</si>
  <si>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</si>
  <si>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</si>
  <si>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</si>
  <si>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</si>
  <si>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</si>
  <si>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</si>
  <si>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</si>
  <si>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</si>
  <si>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</si>
  <si>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</si>
  <si>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</si>
  <si>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</si>
  <si>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</si>
  <si>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</si>
  <si>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</si>
  <si>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</si>
  <si>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</si>
  <si>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</si>
  <si>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</si>
  <si>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</si>
  <si>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</si>
  <si>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</si>
  <si>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</si>
  <si>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</si>
  <si>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</si>
  <si>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</si>
  <si>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</si>
  <si>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</si>
  <si>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</si>
  <si>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</si>
  <si>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</si>
  <si>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</si>
  <si>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</si>
  <si>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</si>
  <si>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</si>
  <si>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</si>
  <si>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</si>
  <si>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</si>
  <si>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</si>
  <si>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</si>
  <si>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</si>
  <si>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</si>
  <si>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</si>
  <si>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</si>
  <si>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</si>
  <si>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</si>
  <si>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</si>
  <si>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</si>
  <si>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</si>
  <si>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</si>
  <si>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</si>
  <si>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</si>
  <si>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</si>
  <si>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</si>
  <si>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</si>
  <si>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</si>
  <si>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</si>
  <si>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</si>
  <si>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</si>
  <si>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</si>
  <si>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</si>
  <si>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</si>
  <si>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</si>
  <si>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</si>
  <si>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</si>
  <si>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</si>
  <si>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</si>
  <si>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</si>
  <si>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</si>
  <si>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</si>
  <si>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</si>
  <si>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</si>
  <si>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</si>
  <si>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</si>
  <si>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</si>
  <si>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</si>
  <si>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</si>
  <si>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</si>
  <si>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</si>
  <si>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</si>
  <si>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</si>
  <si>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</si>
  <si>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</si>
  <si>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</si>
  <si>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</si>
  <si>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</si>
  <si>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</si>
  <si>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</si>
  <si>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</si>
  <si>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</si>
  <si>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</si>
  <si>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</si>
  <si>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</si>
  <si>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</si>
  <si>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</si>
  <si>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</si>
  <si>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</si>
  <si>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</si>
  <si>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</si>
  <si>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</si>
  <si>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</si>
  <si>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</si>
  <si>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</si>
  <si>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</si>
  <si>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</si>
  <si>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</si>
  <si>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</si>
  <si>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</si>
  <si>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</si>
  <si>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</si>
  <si>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</si>
  <si>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</si>
  <si>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</si>
  <si>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</si>
  <si>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</si>
  <si>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</si>
  <si>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</si>
  <si>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</si>
  <si>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</si>
  <si>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</si>
  <si>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</si>
  <si>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</si>
  <si>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</si>
  <si>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</si>
  <si>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</si>
  <si>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</si>
  <si>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</si>
  <si>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</si>
  <si>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</si>
  <si>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</si>
  <si>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</si>
  <si>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</si>
  <si>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</si>
  <si>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</si>
  <si>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</si>
  <si>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</si>
  <si>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</si>
  <si>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</si>
  <si>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</si>
  <si>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</si>
  <si>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</si>
  <si>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</si>
  <si>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</si>
  <si>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</si>
  <si>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</si>
  <si>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</si>
  <si>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</si>
  <si>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</si>
  <si>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</si>
  <si>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</si>
  <si>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</si>
  <si>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</si>
  <si>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</si>
  <si>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</si>
  <si>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</si>
  <si>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</si>
  <si>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</si>
  <si>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</si>
  <si>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</si>
  <si>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</si>
  <si>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</si>
  <si>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</si>
  <si>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</si>
  <si>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</si>
  <si>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</si>
  <si>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</si>
  <si>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</si>
  <si>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</si>
  <si>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</si>
  <si>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</si>
  <si>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</si>
  <si>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</si>
  <si>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</si>
  <si>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</si>
  <si>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</si>
  <si>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</si>
  <si>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</si>
  <si>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</si>
  <si>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</si>
  <si>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</si>
  <si>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</si>
  <si>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</si>
  <si>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</si>
  <si>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</si>
  <si>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</si>
  <si>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</si>
  <si>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</si>
  <si>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</si>
  <si>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</si>
  <si>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</si>
  <si>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</si>
  <si>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</si>
  <si>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</si>
  <si>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</si>
  <si>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</si>
  <si>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</si>
  <si>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</si>
  <si>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</si>
  <si>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</si>
  <si>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</si>
  <si>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</si>
  <si>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</si>
  <si>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</si>
  <si>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</si>
  <si>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</si>
  <si>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</si>
  <si>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</si>
  <si>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</si>
  <si>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</si>
  <si>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</si>
  <si>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</si>
  <si>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</si>
  <si>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</si>
  <si>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</si>
  <si>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</si>
  <si>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</si>
  <si>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</si>
  <si>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</si>
  <si>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</si>
  <si>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</si>
  <si>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</si>
  <si>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</si>
  <si>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</si>
  <si>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</si>
  <si>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</si>
  <si>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</si>
  <si>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</si>
  <si>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</si>
  <si>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</si>
  <si>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</si>
  <si>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</si>
  <si>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</si>
  <si>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</si>
  <si>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</si>
  <si>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</si>
  <si>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</si>
  <si>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</si>
  <si>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</si>
  <si>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</si>
  <si>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</si>
  <si>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</si>
  <si>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</si>
  <si>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</si>
  <si>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</si>
  <si>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</si>
  <si>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</si>
  <si>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</si>
  <si>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</si>
  <si>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</si>
  <si>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</si>
  <si>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</si>
  <si>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</si>
  <si>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</si>
  <si>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</si>
  <si>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</si>
  <si>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</si>
  <si>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</si>
  <si>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</si>
  <si>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</si>
  <si>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</si>
  <si>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</si>
  <si>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</si>
  <si>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</si>
  <si>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</si>
  <si>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</si>
  <si>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</si>
  <si>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</si>
  <si>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</si>
  <si>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</si>
  <si>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</si>
  <si>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</si>
  <si>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</si>
  <si>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</si>
  <si>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</si>
  <si>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</si>
  <si>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</si>
  <si>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</si>
  <si>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</si>
  <si>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</si>
  <si>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</si>
  <si>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</si>
  <si>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</si>
  <si>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</si>
  <si>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</si>
  <si>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</si>
  <si>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</si>
  <si>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</si>
  <si>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</si>
  <si>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</si>
  <si>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</si>
  <si>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</si>
  <si>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</si>
  <si>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</si>
  <si>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</si>
  <si>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</si>
  <si>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</si>
  <si>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</si>
  <si>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</si>
  <si>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</si>
  <si>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</si>
  <si>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</si>
  <si>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</si>
  <si>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</si>
  <si>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</si>
  <si>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</si>
  <si>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</si>
  <si>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</si>
  <si>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</si>
  <si>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</si>
  <si>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</si>
  <si>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</si>
  <si>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</si>
  <si>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</si>
  <si>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</si>
  <si>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</si>
  <si>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</si>
  <si>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</si>
  <si>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</si>
  <si>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</si>
  <si>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</si>
  <si>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</si>
  <si>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</si>
  <si>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</si>
  <si>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</si>
  <si>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</si>
  <si>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</si>
  <si>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</si>
  <si>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</si>
  <si>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</si>
  <si>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</si>
  <si>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</si>
  <si>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</si>
  <si>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</si>
  <si>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</si>
  <si>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</si>
  <si>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</si>
  <si>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</si>
  <si>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</si>
  <si>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</si>
  <si>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</si>
  <si>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</si>
  <si>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</si>
  <si>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</si>
  <si>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</si>
  <si>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</si>
  <si>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</si>
  <si>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</si>
  <si>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</si>
  <si>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</si>
  <si>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</si>
  <si>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</si>
  <si>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</si>
  <si>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</si>
  <si>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</si>
  <si>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</si>
  <si>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</si>
  <si>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</si>
  <si>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</si>
  <si>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</si>
  <si>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</si>
  <si>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</si>
  <si>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</si>
  <si>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</si>
  <si>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</si>
  <si>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</si>
  <si>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</si>
  <si>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</si>
  <si>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</si>
  <si>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</si>
  <si>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</si>
  <si>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</si>
  <si>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</si>
  <si>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</si>
  <si>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</si>
  <si>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</si>
  <si>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</si>
  <si>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</si>
  <si>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</si>
  <si>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</si>
  <si>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</si>
  <si>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</si>
  <si>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</si>
  <si>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</si>
  <si>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</si>
  <si>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</si>
  <si>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</si>
  <si>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</si>
  <si>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</si>
  <si>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</si>
  <si>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</si>
  <si>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</si>
  <si>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</si>
  <si>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</si>
  <si>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</si>
  <si>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</si>
  <si>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</si>
  <si>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</si>
  <si>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</si>
  <si>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</si>
  <si>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</si>
  <si>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</si>
  <si>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</si>
  <si>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</si>
  <si>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</si>
  <si>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</si>
  <si>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</si>
  <si>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</si>
  <si>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</si>
  <si>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</si>
  <si>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</si>
  <si>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</si>
  <si>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</si>
  <si>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</si>
  <si>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</si>
  <si>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</si>
  <si>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</si>
  <si>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</si>
  <si>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</si>
  <si>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</si>
  <si>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</si>
  <si>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</si>
  <si>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</si>
  <si>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</si>
  <si>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</si>
  <si>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</si>
  <si>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</si>
  <si>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</si>
  <si>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</si>
  <si>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</si>
  <si>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</si>
  <si>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</si>
  <si>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</si>
  <si>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</si>
  <si>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</si>
  <si>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</si>
  <si>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</si>
  <si>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</si>
  <si>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</si>
  <si>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</si>
  <si>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</si>
  <si>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</si>
  <si>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</si>
  <si>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</si>
  <si>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</si>
  <si>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</si>
  <si>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</si>
  <si>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</si>
  <si>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</si>
  <si>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</si>
  <si>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</si>
  <si>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</si>
  <si>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</si>
  <si>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</si>
  <si>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</si>
  <si>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</si>
  <si>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</si>
  <si>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</si>
  <si>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</si>
  <si>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</si>
  <si>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</si>
  <si>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</si>
  <si>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</si>
  <si>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</si>
  <si>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</si>
  <si>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</si>
  <si>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</si>
  <si>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</si>
  <si>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</si>
  <si>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</si>
  <si>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</si>
  <si>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</si>
  <si>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</si>
  <si>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</si>
  <si>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</si>
  <si>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</si>
  <si>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</si>
  <si>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</si>
  <si>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</si>
  <si>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</si>
  <si>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</si>
  <si>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</si>
  <si>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</si>
  <si>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</si>
  <si>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</si>
  <si>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</si>
  <si>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</si>
  <si>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</si>
  <si>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</si>
  <si>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</si>
  <si>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</si>
  <si>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</si>
  <si>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</si>
  <si>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</si>
  <si>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</si>
  <si>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</si>
  <si>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</si>
  <si>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</si>
  <si>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</si>
  <si>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</si>
  <si>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</si>
  <si>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</si>
  <si>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</si>
  <si>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</si>
  <si>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</si>
  <si>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</si>
  <si>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</si>
  <si>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</si>
  <si>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</si>
  <si>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</si>
  <si>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</si>
  <si>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</si>
  <si>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</si>
  <si>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</si>
  <si>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</si>
  <si>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</si>
  <si>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</si>
  <si>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</si>
  <si>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</si>
  <si>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</si>
  <si>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</si>
  <si>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</si>
  <si>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</si>
  <si>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</si>
  <si>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</si>
  <si>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</si>
  <si>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</si>
  <si>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</si>
  <si>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</si>
  <si>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</si>
  <si>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</si>
  <si>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</si>
  <si>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</si>
  <si>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</si>
  <si>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</si>
  <si>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</si>
  <si>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</si>
  <si>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</si>
  <si>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</si>
  <si>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</si>
  <si>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</si>
  <si>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</si>
  <si>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</si>
  <si>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</si>
  <si>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</si>
  <si>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</si>
  <si>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</si>
  <si>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</si>
  <si>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</si>
  <si>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</si>
  <si>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</si>
  <si>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</si>
  <si>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</si>
  <si>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</si>
  <si>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</si>
  <si>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</si>
  <si>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</si>
  <si>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</si>
  <si>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</si>
  <si>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</si>
  <si>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</si>
  <si>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</si>
  <si>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</si>
  <si>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</si>
  <si>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</si>
  <si>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</si>
  <si>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</si>
  <si>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</si>
  <si>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</si>
  <si>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</si>
  <si>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</si>
  <si>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</si>
  <si>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</si>
  <si>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</si>
  <si>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</si>
  <si>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</si>
  <si>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</si>
  <si>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</si>
  <si>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</si>
  <si>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</si>
  <si>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</si>
  <si>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</si>
  <si>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</si>
  <si>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</si>
  <si>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</si>
  <si>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</si>
  <si>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</si>
  <si>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</si>
  <si>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</si>
  <si>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</si>
  <si>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</si>
  <si>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</si>
  <si>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</si>
  <si>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</si>
  <si>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</si>
  <si>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</si>
  <si>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</si>
  <si>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</si>
  <si>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</si>
  <si>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</si>
  <si>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</si>
  <si>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</si>
  <si>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</si>
  <si>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</si>
  <si>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</si>
  <si>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</si>
  <si>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</si>
  <si>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</si>
  <si>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</si>
  <si>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</si>
  <si>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</si>
  <si>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</si>
  <si>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</si>
  <si>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</si>
  <si>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</si>
  <si>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</si>
  <si>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</si>
  <si>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</si>
  <si>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</si>
  <si>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</si>
  <si>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</si>
  <si>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</si>
  <si>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</si>
  <si>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</si>
  <si>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</si>
  <si>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</si>
  <si>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</si>
  <si>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</si>
  <si>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</si>
  <si>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</si>
  <si>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</si>
  <si>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</si>
  <si>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</si>
  <si>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</si>
  <si>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</si>
  <si>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</si>
  <si>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</si>
  <si>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</si>
  <si>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</si>
  <si>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</si>
  <si>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</si>
  <si>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</si>
  <si>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</si>
  <si>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</si>
  <si>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</si>
  <si>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</si>
  <si>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</si>
  <si>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</si>
  <si>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</si>
  <si>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</si>
  <si>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</si>
  <si>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</si>
  <si>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</si>
  <si>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</si>
  <si>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</si>
  <si>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</si>
  <si>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</si>
  <si>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</si>
  <si>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</si>
  <si>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</si>
  <si>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</si>
  <si>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</si>
  <si>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</si>
  <si>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</si>
  <si>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</si>
  <si>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</si>
  <si>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</si>
  <si>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</si>
  <si>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</si>
  <si>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</si>
  <si>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</si>
  <si>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</si>
  <si>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</si>
  <si>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</si>
  <si>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</si>
  <si>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</si>
  <si>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</si>
  <si>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</si>
  <si>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</si>
  <si>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</si>
  <si>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</si>
  <si>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</si>
  <si>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</si>
  <si>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</si>
  <si>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</si>
  <si>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</si>
  <si>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</si>
  <si>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</si>
  <si>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</si>
  <si>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</si>
  <si>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</si>
  <si>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</si>
  <si>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</si>
  <si>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</si>
  <si>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</si>
  <si>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</si>
  <si>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</si>
  <si>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</si>
  <si>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</si>
  <si>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</si>
  <si>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</si>
  <si>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</si>
  <si>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</si>
  <si>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</si>
  <si>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</si>
  <si>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</si>
  <si>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</si>
  <si>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</si>
  <si>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</si>
  <si>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</si>
  <si>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</si>
  <si>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</si>
  <si>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</si>
  <si>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</si>
  <si>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</si>
  <si>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</si>
  <si>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</si>
  <si>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</si>
  <si>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</si>
  <si>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</si>
  <si>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</si>
  <si>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</si>
  <si>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</si>
  <si>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</si>
  <si>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</si>
  <si>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</si>
  <si>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</si>
  <si>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</si>
  <si>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</si>
  <si>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</si>
  <si>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</si>
  <si>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</si>
  <si>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</si>
  <si>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</si>
  <si>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</si>
  <si>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</si>
  <si>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</si>
  <si>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</si>
  <si>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</si>
  <si>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</si>
  <si>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</si>
  <si>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</si>
  <si>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</si>
  <si>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</si>
  <si>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</si>
  <si>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</si>
  <si>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</si>
  <si>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</si>
  <si>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</si>
  <si>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</si>
  <si>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</si>
  <si>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</si>
  <si>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</si>
  <si>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</si>
  <si>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</si>
  <si>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</si>
  <si>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</si>
  <si>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</si>
  <si>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</si>
  <si>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</si>
  <si>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</si>
  <si>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</si>
  <si>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</si>
  <si>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</si>
  <si>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</si>
  <si>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</si>
  <si>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</si>
  <si>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</si>
  <si>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</si>
  <si>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</si>
  <si>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</si>
  <si>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</si>
  <si>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</si>
  <si>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</si>
  <si>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</si>
  <si>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</si>
  <si>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</si>
  <si>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</si>
  <si>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</si>
  <si>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</si>
  <si>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</si>
  <si>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</si>
  <si>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</si>
  <si>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</si>
  <si>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</si>
  <si>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</si>
  <si>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</si>
  <si>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</si>
  <si>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</si>
  <si>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</si>
  <si>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</si>
  <si>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</si>
  <si>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</si>
  <si>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</si>
  <si>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</si>
  <si>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</si>
  <si>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</si>
  <si>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</si>
  <si>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</si>
  <si>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</si>
  <si>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</si>
  <si>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</si>
  <si>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</si>
  <si>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</si>
  <si>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</si>
  <si>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</si>
  <si>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</si>
  <si>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</si>
  <si>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</si>
  <si>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</si>
  <si>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</si>
  <si>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</si>
  <si>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</si>
  <si>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</si>
  <si>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</si>
  <si>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</si>
  <si>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</si>
  <si>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</si>
  <si>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</si>
  <si>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</si>
  <si>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</si>
  <si>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</si>
  <si>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</si>
  <si>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</si>
  <si>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</si>
  <si>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</si>
  <si>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</si>
  <si>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</si>
  <si>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</si>
  <si>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</si>
  <si>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</si>
  <si>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</si>
  <si>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</si>
  <si>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</si>
  <si>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</si>
  <si>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</si>
  <si>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</si>
  <si>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</si>
  <si>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</si>
  <si>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</si>
  <si>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</si>
  <si>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</si>
  <si>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</si>
  <si>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</si>
  <si>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</si>
  <si>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</si>
  <si>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</si>
  <si>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</si>
  <si>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</si>
  <si>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</si>
  <si>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</si>
  <si>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</si>
  <si>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</si>
  <si>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</si>
  <si>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</si>
  <si>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</si>
  <si>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</si>
  <si>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</si>
  <si>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</si>
  <si>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</si>
  <si>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</si>
  <si>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</si>
  <si>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</si>
  <si>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</si>
  <si>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</si>
  <si>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</si>
  <si>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</si>
  <si>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</si>
  <si>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</si>
  <si>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</si>
  <si>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</si>
  <si>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</si>
  <si>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</si>
  <si>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</si>
  <si>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</si>
  <si>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</si>
  <si>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</si>
  <si>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</si>
  <si>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</si>
  <si>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</si>
  <si>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</si>
  <si>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</si>
  <si>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</si>
  <si>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</si>
  <si>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</si>
  <si>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</si>
  <si>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</si>
  <si>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</si>
  <si>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</si>
  <si>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</si>
  <si>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</si>
  <si>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</si>
  <si>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</si>
  <si>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</si>
  <si>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</si>
  <si>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</si>
  <si>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</si>
  <si>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</si>
  <si>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</si>
  <si>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</si>
  <si>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</si>
  <si>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</si>
  <si>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</si>
  <si>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</si>
  <si>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</si>
  <si>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</si>
  <si>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</si>
  <si>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</si>
  <si>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</si>
  <si>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</si>
  <si>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</si>
  <si>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</si>
  <si>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</si>
  <si>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</si>
  <si>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</si>
  <si>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</si>
  <si>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</si>
  <si>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</si>
  <si>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</si>
  <si>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</si>
  <si>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</si>
  <si>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</si>
  <si>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</si>
  <si>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</si>
  <si>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</si>
  <si>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</si>
  <si>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</si>
  <si>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</si>
  <si>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</si>
  <si>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</si>
  <si>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</si>
  <si>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</si>
  <si>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</si>
  <si>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</si>
  <si>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</si>
  <si>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</si>
  <si>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</si>
  <si>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</si>
  <si>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</si>
  <si>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</si>
  <si>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</si>
  <si>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</si>
  <si>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</si>
  <si>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</si>
  <si>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</si>
  <si>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</si>
  <si>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</si>
  <si>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</si>
  <si>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</si>
  <si>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</si>
  <si>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</si>
  <si>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</si>
  <si>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</si>
  <si>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</si>
  <si>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</si>
  <si>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</si>
  <si>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</si>
  <si>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</si>
  <si>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</si>
  <si>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</si>
  <si>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</si>
  <si>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</si>
  <si>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</si>
  <si>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</si>
  <si>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</si>
  <si>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</si>
  <si>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</si>
  <si>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</si>
  <si>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</si>
  <si>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</si>
  <si>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</si>
  <si>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</si>
  <si>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</si>
  <si>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</si>
  <si>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</si>
  <si>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</si>
  <si>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</si>
  <si>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</si>
  <si>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</si>
  <si>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</si>
  <si>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</si>
  <si>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</si>
  <si>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</si>
  <si>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</si>
  <si>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</si>
  <si>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</si>
  <si>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</si>
  <si>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</si>
  <si>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</si>
  <si>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</si>
  <si>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</si>
  <si>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</si>
  <si>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</si>
  <si>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</si>
  <si>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</si>
  <si>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</si>
  <si>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</si>
  <si>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</si>
  <si>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</si>
  <si>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</si>
  <si>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</si>
  <si>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</si>
  <si>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</si>
  <si>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</si>
  <si>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</si>
  <si>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</si>
  <si>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</si>
  <si>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</si>
  <si>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</si>
  <si>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</si>
  <si>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</si>
  <si>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</si>
  <si>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</si>
  <si>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</si>
  <si>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</si>
  <si>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</si>
  <si>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</si>
  <si>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</si>
  <si>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</si>
  <si>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</si>
  <si>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</si>
  <si>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</si>
  <si>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</si>
  <si>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</si>
  <si>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</si>
  <si>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</si>
  <si>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</si>
  <si>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</si>
  <si>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</si>
  <si>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</si>
  <si>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</si>
  <si>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</si>
  <si>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</si>
  <si>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</si>
  <si>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</si>
  <si>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</si>
  <si>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</si>
  <si>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</si>
  <si>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</si>
  <si>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</si>
  <si>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</si>
  <si>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</si>
  <si>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</si>
  <si>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</si>
  <si>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</si>
  <si>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</si>
  <si>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</si>
  <si>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</si>
  <si>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</si>
  <si>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</si>
  <si>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</si>
  <si>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</si>
  <si>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</si>
  <si>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</si>
  <si>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</si>
  <si>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</si>
  <si>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</si>
  <si>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</si>
  <si>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</si>
  <si>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</si>
  <si>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</si>
  <si>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</si>
  <si>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</si>
  <si>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</si>
  <si>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</si>
  <si>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</si>
  <si>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</si>
  <si>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</si>
  <si>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</si>
  <si>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</si>
  <si>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</si>
  <si>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</si>
  <si>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</si>
  <si>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</si>
  <si>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</si>
  <si>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</si>
  <si>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</si>
  <si>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</si>
  <si>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</si>
  <si>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</si>
  <si>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</si>
  <si>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</si>
  <si>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</si>
  <si>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</si>
  <si>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</si>
  <si>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</si>
  <si>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</si>
  <si>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</si>
  <si>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</si>
  <si>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</si>
  <si>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</si>
  <si>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</si>
  <si>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</si>
  <si>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</si>
  <si>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</si>
  <si>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</si>
  <si>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</si>
  <si>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</si>
  <si>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</si>
  <si>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</si>
  <si>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</si>
  <si>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</si>
  <si>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</si>
  <si>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</si>
  <si>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</si>
  <si>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</si>
  <si>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</si>
  <si>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</si>
  <si>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</si>
  <si>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</si>
  <si>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</si>
  <si>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</si>
  <si>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</si>
  <si>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</si>
  <si>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</si>
  <si>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</si>
  <si>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</si>
  <si>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</si>
  <si>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</si>
  <si>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</si>
  <si>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</si>
  <si>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</si>
  <si>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</si>
  <si>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</si>
  <si>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</si>
  <si>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</si>
  <si>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</si>
  <si>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</si>
  <si>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</si>
  <si>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</si>
  <si>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</si>
  <si>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</si>
  <si>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</si>
  <si>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</si>
  <si>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</si>
  <si>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</si>
  <si>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</si>
  <si>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</si>
  <si>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</si>
  <si>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</si>
  <si>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</si>
  <si>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</si>
  <si>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</si>
  <si>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</si>
  <si>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</si>
  <si>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</si>
  <si>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</si>
  <si>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</si>
  <si>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</si>
  <si>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</si>
  <si>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</si>
  <si>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</si>
  <si>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</si>
  <si>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</si>
  <si>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</si>
  <si>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</si>
  <si>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</si>
  <si>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</si>
  <si>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</si>
  <si>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</si>
  <si>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</si>
  <si>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</si>
  <si>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</si>
  <si>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</si>
  <si>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</si>
  <si>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</si>
  <si>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</si>
  <si>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</si>
  <si>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</si>
  <si>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</si>
  <si>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</si>
  <si>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</si>
  <si>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</si>
  <si>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</si>
  <si>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</si>
  <si>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</si>
  <si>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</si>
  <si>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</si>
  <si>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</si>
  <si>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</si>
  <si>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</si>
  <si>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</si>
  <si>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</si>
  <si>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</si>
  <si>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</si>
  <si>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</si>
  <si>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</si>
  <si>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</si>
  <si>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</si>
  <si>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</si>
  <si>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</si>
  <si>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</si>
  <si>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</si>
  <si>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</si>
  <si>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</si>
  <si>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</si>
  <si>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</si>
  <si>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</si>
  <si>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</si>
  <si>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</si>
  <si>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</si>
  <si>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</si>
  <si>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</si>
  <si>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</si>
  <si>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</si>
  <si>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</si>
  <si>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</si>
  <si>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</si>
  <si>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</si>
  <si>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</si>
  <si>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</si>
  <si>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</si>
  <si>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</si>
  <si>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</si>
  <si>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</si>
  <si>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</si>
  <si>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</si>
  <si>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</si>
  <si>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</si>
  <si>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</si>
  <si>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</si>
  <si>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</si>
  <si>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</si>
  <si>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</si>
  <si>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</si>
  <si>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</si>
  <si>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</si>
  <si>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</si>
  <si>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</si>
  <si>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</si>
  <si>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</si>
  <si>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</si>
  <si>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</si>
  <si>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</si>
  <si>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</si>
  <si>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</si>
  <si>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</si>
  <si>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</si>
  <si>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</si>
  <si>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</si>
  <si>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</si>
  <si>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</si>
  <si>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</si>
  <si>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</si>
  <si>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</si>
  <si>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</si>
  <si>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</si>
  <si>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</si>
  <si>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</si>
  <si>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</si>
  <si>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</si>
  <si>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</si>
  <si>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</si>
  <si>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</si>
  <si>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</si>
  <si>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</si>
  <si>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</si>
  <si>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</si>
  <si>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</si>
  <si>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</si>
  <si>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</si>
  <si>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</si>
  <si>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</si>
  <si>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</si>
  <si>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</si>
  <si>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</si>
  <si>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</si>
  <si>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</si>
  <si>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</si>
  <si>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</si>
  <si>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</si>
  <si>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</si>
  <si>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</si>
  <si>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</si>
  <si>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</si>
  <si>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</si>
  <si>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</si>
  <si>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</si>
  <si>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</si>
  <si>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</si>
  <si>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</si>
  <si>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</si>
  <si>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</si>
  <si>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</si>
  <si>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</si>
  <si>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</si>
  <si>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</si>
  <si>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</si>
  <si>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</si>
  <si>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</si>
  <si>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</si>
  <si>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</si>
  <si>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</si>
  <si>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</si>
  <si>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</si>
  <si>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</si>
  <si>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</si>
  <si>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</si>
  <si>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</si>
  <si>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</si>
  <si>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</si>
  <si>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</si>
  <si>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</si>
  <si>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</si>
  <si>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</si>
  <si>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</si>
  <si>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</si>
  <si>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</si>
  <si>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</si>
  <si>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</si>
  <si>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</si>
  <si>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</si>
  <si>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</si>
  <si>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</si>
  <si>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</si>
  <si>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</si>
  <si>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</si>
  <si>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</si>
  <si>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</si>
  <si>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</si>
  <si>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</si>
  <si>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</si>
  <si>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</si>
  <si>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</si>
  <si>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</si>
  <si>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</si>
  <si>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</si>
  <si>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</si>
  <si>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</si>
  <si>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</si>
  <si>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</si>
  <si>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</si>
  <si>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</si>
  <si>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</si>
  <si>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</si>
  <si>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</si>
  <si>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</si>
  <si>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</si>
  <si>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</si>
  <si>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</si>
  <si>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</si>
  <si>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</si>
  <si>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</si>
  <si>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</si>
  <si>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</si>
  <si>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</si>
  <si>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</si>
  <si>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</si>
  <si>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</si>
  <si>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</si>
  <si>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</si>
  <si>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</si>
  <si>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</si>
  <si>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</si>
  <si>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</si>
  <si>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</si>
  <si>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</si>
  <si>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</si>
  <si>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</si>
  <si>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</si>
  <si>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</si>
  <si>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</si>
  <si>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</si>
  <si>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</si>
  <si>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</si>
  <si>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</si>
  <si>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</si>
  <si>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</si>
  <si>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</si>
  <si>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</si>
  <si>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</si>
  <si>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</si>
  <si>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</si>
  <si>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</si>
  <si>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</si>
  <si>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</si>
  <si>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</si>
  <si>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</si>
  <si>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</si>
  <si>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</si>
  <si>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</si>
  <si>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</si>
  <si>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</si>
  <si>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</si>
  <si>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</si>
  <si>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</si>
  <si>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</si>
  <si>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</si>
  <si>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</si>
  <si>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</si>
  <si>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</si>
  <si>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</si>
  <si>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</si>
  <si>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</si>
  <si>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</si>
  <si>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</si>
  <si>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</si>
  <si>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</si>
  <si>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</si>
  <si>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</si>
  <si>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</si>
  <si>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</si>
  <si>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</si>
  <si>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</si>
  <si>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</si>
  <si>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</si>
  <si>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</si>
  <si>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</si>
  <si>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</si>
  <si>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</si>
  <si>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</si>
  <si>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</si>
  <si>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</si>
  <si>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</si>
  <si>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</si>
  <si>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</si>
  <si>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</si>
  <si>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</si>
  <si>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</si>
  <si>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</si>
  <si>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</si>
  <si>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</si>
  <si>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</si>
  <si>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</si>
  <si>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</si>
  <si>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</si>
  <si>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</si>
  <si>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</si>
  <si>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</si>
  <si>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</si>
  <si>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</si>
  <si>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</si>
  <si>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</si>
  <si>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</si>
  <si>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</si>
  <si>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</si>
  <si>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</si>
  <si>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</si>
  <si>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</si>
  <si>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</si>
  <si>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</si>
  <si>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</si>
  <si>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</si>
  <si>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</si>
  <si>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</si>
  <si>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</si>
  <si>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</si>
  <si>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</si>
  <si>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</si>
  <si>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</si>
  <si>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</si>
  <si>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</si>
  <si>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</si>
  <si>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</si>
  <si>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</si>
  <si>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</si>
  <si>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</si>
  <si>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</si>
  <si>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</si>
  <si>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</si>
  <si>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</si>
  <si>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</si>
  <si>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</si>
  <si>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</si>
  <si>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</si>
  <si>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</si>
  <si>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</si>
  <si>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</si>
  <si>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</si>
  <si>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</si>
  <si>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</si>
  <si>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</si>
  <si>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</si>
  <si>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</si>
  <si>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</si>
  <si>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</si>
  <si>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</si>
  <si>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</si>
  <si>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</si>
  <si>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</si>
  <si>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</si>
  <si>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</si>
  <si>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</si>
  <si>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</si>
  <si>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</si>
  <si>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</si>
  <si>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</si>
  <si>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</si>
  <si>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</si>
  <si>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</si>
  <si>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</si>
  <si>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</si>
  <si>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</si>
  <si>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</si>
  <si>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</si>
  <si>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</si>
  <si>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</si>
  <si>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</si>
  <si>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</si>
  <si>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</si>
  <si>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</si>
  <si>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</si>
  <si>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</si>
  <si>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</si>
  <si>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</si>
  <si>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</si>
  <si>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</si>
  <si>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</si>
  <si>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</si>
  <si>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</si>
  <si>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</si>
  <si>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</si>
  <si>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</si>
  <si>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</si>
  <si>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</si>
  <si>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</si>
  <si>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</si>
  <si>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</si>
  <si>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</si>
  <si>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</si>
  <si>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</si>
  <si>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</si>
  <si>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</si>
  <si>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</si>
  <si>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</si>
  <si>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</si>
  <si>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</si>
  <si>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</si>
  <si>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</si>
  <si>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</si>
  <si>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</si>
  <si>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</si>
  <si>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</si>
  <si>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</si>
  <si>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</si>
  <si>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</si>
  <si>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</si>
  <si>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</si>
  <si>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</si>
  <si>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</si>
  <si>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</si>
  <si>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</si>
  <si>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</si>
  <si>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</si>
  <si>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</si>
  <si>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</si>
  <si>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</si>
  <si>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</si>
  <si>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</si>
  <si>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</si>
  <si>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</si>
  <si>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</si>
  <si>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</si>
  <si>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</si>
  <si>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</si>
  <si>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</si>
  <si>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</si>
  <si>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</si>
  <si>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</si>
  <si>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</si>
  <si>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</si>
  <si>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</si>
  <si>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</si>
  <si>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</si>
  <si>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</si>
  <si>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</si>
  <si>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</si>
  <si>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</si>
  <si>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</si>
  <si>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</si>
  <si>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</si>
  <si>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</si>
  <si>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</si>
  <si>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</si>
  <si>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</si>
  <si>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</si>
  <si>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</si>
  <si>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</si>
  <si>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</si>
  <si>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</si>
  <si>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</si>
  <si>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</si>
  <si>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</si>
  <si>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</si>
  <si>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</si>
  <si>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</si>
  <si>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</si>
  <si>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</si>
  <si>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</si>
  <si>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</si>
  <si>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</si>
  <si>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</si>
  <si>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</si>
  <si>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</si>
  <si>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</si>
  <si>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</si>
  <si>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</si>
  <si>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</si>
  <si>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</si>
  <si>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</si>
  <si>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</si>
  <si>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</si>
  <si>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</si>
  <si>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</si>
  <si>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</si>
  <si>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</si>
  <si>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</si>
  <si>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</si>
  <si>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</si>
  <si>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</si>
  <si>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</si>
  <si>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</si>
  <si>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</si>
  <si>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</si>
  <si>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</si>
  <si>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</si>
  <si>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</si>
  <si>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</si>
  <si>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</si>
  <si>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</si>
  <si>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</si>
  <si>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</si>
  <si>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</si>
  <si>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</si>
  <si>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</si>
  <si>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</si>
  <si>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</si>
  <si>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</si>
  <si>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</si>
  <si>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</si>
  <si>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</si>
  <si>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</si>
  <si>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</si>
  <si>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</si>
  <si>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</si>
  <si>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</si>
  <si>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</si>
  <si>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</si>
  <si>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</si>
  <si>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</si>
  <si>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</si>
  <si>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</si>
  <si>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</si>
  <si>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</si>
  <si>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</si>
  <si>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</si>
  <si>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</si>
  <si>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</si>
  <si>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</si>
  <si>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</si>
  <si>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</si>
  <si>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</si>
  <si>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</si>
  <si>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</si>
  <si>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</si>
  <si>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</si>
  <si>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</si>
  <si>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</si>
  <si>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</si>
  <si>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</si>
  <si>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</si>
  <si>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</si>
  <si>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</si>
  <si>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</si>
  <si>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</si>
  <si>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</si>
  <si>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</si>
  <si>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</si>
  <si>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</si>
  <si>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</si>
  <si>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</si>
  <si>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</si>
  <si>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</si>
  <si>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</si>
  <si>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</si>
  <si>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</si>
  <si>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</si>
  <si>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</si>
  <si>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</si>
  <si>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</si>
  <si>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</si>
  <si>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</si>
  <si>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</si>
  <si>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</si>
  <si>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</si>
  <si>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</si>
  <si>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</si>
  <si>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</si>
  <si>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</si>
  <si>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</si>
  <si>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</si>
  <si>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</si>
  <si>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</si>
  <si>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</si>
  <si>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</si>
  <si>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</si>
  <si>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</si>
  <si>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</si>
  <si>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</si>
  <si>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</si>
  <si>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</si>
  <si>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</si>
  <si>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</si>
  <si>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</si>
  <si>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</si>
  <si>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</si>
  <si>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</si>
  <si>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</si>
  <si>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</si>
  <si>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</si>
  <si>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</si>
  <si>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</si>
  <si>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</si>
  <si>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</si>
  <si>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</si>
  <si>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</si>
  <si>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</si>
  <si>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</si>
  <si>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</si>
  <si>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</si>
  <si>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</si>
  <si>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</si>
  <si>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</si>
  <si>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</si>
  <si>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</si>
  <si>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</si>
  <si>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</si>
  <si>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</si>
  <si>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</si>
  <si>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</si>
  <si>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</si>
  <si>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</si>
  <si>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</si>
  <si>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</si>
  <si>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</si>
  <si>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</si>
  <si>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</si>
  <si>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</si>
  <si>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</si>
  <si>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</si>
  <si>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</si>
  <si>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</si>
  <si>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</si>
  <si>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</si>
  <si>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</si>
  <si>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</si>
  <si>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</si>
  <si>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</si>
  <si>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</si>
  <si>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</si>
  <si>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</si>
  <si>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</si>
  <si>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</si>
  <si>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</si>
  <si>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</si>
  <si>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</si>
  <si>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</si>
  <si>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</si>
  <si>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</si>
  <si>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</si>
  <si>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</si>
  <si>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</si>
  <si>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</si>
  <si>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</si>
  <si>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</si>
  <si>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</si>
  <si>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</si>
  <si>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</si>
  <si>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</si>
  <si>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</si>
  <si>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</si>
  <si>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</si>
  <si>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</si>
  <si>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</si>
  <si>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</si>
  <si>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</si>
  <si>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</si>
  <si>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</si>
  <si>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</si>
  <si>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</si>
  <si>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</si>
  <si>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</si>
  <si>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</si>
  <si>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</si>
  <si>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</si>
  <si>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</si>
  <si>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</si>
  <si>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</si>
  <si>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</si>
  <si>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</si>
  <si>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</si>
  <si>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</si>
  <si>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</si>
  <si>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</si>
  <si>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</si>
  <si>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</si>
  <si>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</si>
  <si>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</si>
  <si>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</si>
  <si>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</si>
  <si>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</si>
  <si>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</si>
  <si>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</si>
  <si>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</si>
  <si>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</si>
  <si>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</si>
  <si>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</si>
  <si>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</si>
  <si>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</si>
  <si>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</si>
  <si>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</si>
  <si>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</si>
  <si>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</si>
  <si>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</si>
  <si>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</si>
  <si>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</si>
  <si>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</si>
  <si>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</si>
  <si>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</si>
  <si>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</si>
  <si>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</si>
  <si>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</si>
  <si>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</si>
  <si>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</si>
  <si>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</si>
  <si>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</si>
  <si>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</si>
  <si>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</si>
  <si>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</si>
  <si>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</si>
  <si>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</si>
  <si>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</si>
  <si>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</si>
  <si>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</si>
  <si>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</si>
  <si>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</si>
  <si>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</si>
  <si>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</si>
  <si>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</si>
  <si>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</si>
  <si>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</si>
  <si>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</si>
  <si>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</si>
  <si>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</si>
  <si>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</si>
  <si>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</si>
  <si>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</si>
  <si>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</si>
  <si>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</si>
  <si>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</si>
  <si>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</si>
  <si>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</si>
  <si>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</si>
  <si>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</si>
  <si>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</si>
  <si>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</si>
  <si>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</si>
  <si>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</si>
  <si>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</si>
  <si>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</si>
  <si>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</si>
  <si>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</si>
  <si>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</si>
  <si>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</si>
  <si>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</si>
  <si>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</si>
  <si>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</si>
  <si>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</si>
  <si>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</si>
  <si>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</si>
  <si>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</si>
  <si>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</si>
  <si>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</si>
  <si>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</si>
  <si>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</si>
  <si>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</si>
  <si>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</si>
  <si>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</si>
  <si>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</si>
  <si>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</si>
  <si>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</si>
  <si>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</si>
  <si>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</si>
  <si>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</si>
  <si>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</si>
  <si>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</si>
  <si>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</si>
  <si>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</si>
  <si>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</si>
  <si>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</si>
  <si>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</si>
  <si>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</si>
  <si>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</si>
  <si>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</si>
  <si>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</si>
  <si>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</si>
  <si>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</si>
  <si>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</si>
  <si>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</si>
  <si>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</si>
  <si>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</si>
  <si>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</si>
  <si>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</si>
  <si>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</si>
  <si>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</si>
  <si>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</si>
  <si>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</si>
  <si>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</si>
  <si>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</si>
  <si>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</si>
  <si>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</si>
  <si>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</si>
  <si>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</si>
  <si>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</si>
  <si>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</si>
  <si>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</si>
  <si>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</si>
  <si>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</si>
  <si>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</si>
  <si>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</si>
  <si>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</si>
  <si>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</si>
  <si>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</si>
  <si>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</si>
  <si>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</si>
  <si>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</si>
  <si>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</si>
  <si>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</si>
  <si>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</si>
  <si>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</si>
  <si>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</si>
  <si>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</si>
  <si>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</si>
  <si>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</si>
  <si>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</si>
  <si>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</si>
  <si>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</si>
  <si>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</si>
  <si>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</si>
  <si>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</si>
  <si>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</si>
  <si>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</si>
  <si>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</si>
  <si>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</si>
  <si>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</si>
  <si>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</si>
  <si>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</si>
  <si>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</si>
  <si>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</si>
  <si>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</si>
  <si>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</si>
  <si>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</si>
  <si>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</si>
  <si>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</si>
  <si>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</si>
  <si>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</si>
  <si>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</si>
  <si>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</si>
  <si>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</si>
  <si>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</si>
  <si>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</si>
  <si>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</si>
  <si>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</si>
  <si>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</si>
  <si>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</si>
  <si>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</si>
  <si>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</si>
  <si>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</si>
  <si>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</si>
  <si>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</si>
  <si>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</si>
  <si>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</si>
  <si>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</si>
  <si>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</si>
  <si>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</si>
  <si>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</si>
  <si>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</si>
  <si>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</si>
  <si>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</si>
  <si>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</si>
  <si>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</si>
  <si>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</si>
  <si>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</si>
  <si>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</si>
  <si>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</si>
  <si>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</si>
  <si>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</si>
  <si>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</si>
  <si>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</si>
  <si>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</si>
  <si>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</si>
  <si>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</si>
  <si>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</si>
  <si>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</si>
  <si>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</si>
  <si>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</si>
  <si>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</si>
  <si>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</si>
  <si>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</si>
  <si>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</si>
  <si>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</si>
  <si>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</si>
  <si>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</si>
  <si>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</si>
  <si>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</si>
  <si>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</si>
  <si>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</si>
  <si>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</si>
  <si>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</si>
  <si>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</si>
  <si>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</si>
  <si>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</si>
  <si>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</si>
  <si>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</si>
  <si>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</si>
  <si>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</si>
  <si>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</si>
  <si>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</si>
  <si>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</si>
  <si>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</si>
  <si>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</si>
  <si>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</si>
  <si>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</si>
  <si>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</si>
  <si>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</si>
  <si>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</si>
  <si>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</si>
  <si>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</si>
  <si>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</si>
  <si>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</si>
  <si>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</si>
  <si>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</si>
  <si>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</si>
  <si>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</si>
  <si>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</si>
  <si>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</si>
  <si>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</si>
  <si>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</si>
  <si>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</si>
  <si>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</si>
  <si>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</si>
  <si>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</si>
  <si>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</si>
  <si>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</si>
  <si>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</si>
  <si>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</si>
  <si>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</si>
  <si>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</si>
  <si>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</si>
  <si>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</si>
  <si>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</si>
  <si>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</si>
  <si>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</si>
  <si>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</si>
  <si>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</si>
  <si>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</si>
  <si>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</si>
  <si>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</si>
  <si>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</si>
  <si>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</si>
  <si>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</si>
  <si>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</si>
  <si>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</si>
  <si>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</si>
  <si>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</si>
  <si>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</si>
  <si>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</si>
  <si>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</si>
  <si>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</si>
  <si>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</si>
  <si>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</si>
  <si>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</si>
  <si>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</si>
  <si>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</si>
  <si>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</si>
  <si>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</si>
  <si>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</si>
  <si>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</si>
  <si>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</si>
  <si>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</si>
  <si>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</si>
  <si>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</si>
  <si>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</si>
  <si>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</si>
  <si>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</si>
  <si>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</si>
  <si>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</si>
  <si>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</si>
  <si>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</si>
  <si>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</si>
  <si>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</si>
  <si>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</si>
  <si>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</si>
  <si>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</si>
  <si>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</si>
  <si>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</si>
  <si>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</si>
  <si>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</si>
  <si>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</si>
  <si>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</si>
  <si>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</si>
  <si>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</si>
  <si>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</si>
  <si>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</si>
  <si>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</si>
  <si>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</si>
  <si>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</si>
  <si>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</si>
  <si>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</si>
  <si>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</si>
  <si>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</si>
  <si>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</si>
  <si>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</si>
  <si>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</si>
  <si>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</si>
  <si>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</si>
  <si>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</si>
  <si>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</si>
  <si>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</si>
  <si>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</si>
  <si>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</si>
  <si>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</si>
  <si>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</si>
  <si>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</si>
  <si>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</si>
  <si>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</si>
  <si>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</si>
  <si>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</si>
  <si>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</si>
  <si>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</si>
  <si>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</si>
  <si>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</si>
  <si>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</si>
  <si>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</si>
  <si>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</si>
  <si>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</si>
  <si>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</si>
  <si>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</si>
  <si>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</si>
  <si>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</si>
  <si>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</si>
  <si>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</si>
  <si>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</si>
  <si>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</si>
  <si>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</si>
  <si>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</si>
  <si>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</si>
  <si>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</si>
  <si>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</si>
  <si>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</si>
  <si>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</si>
  <si>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</si>
  <si>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</si>
  <si>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</si>
  <si>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</si>
  <si>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</si>
  <si>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</si>
  <si>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</si>
  <si>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</si>
  <si>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</si>
  <si>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</si>
  <si>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</si>
  <si>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</si>
  <si>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</si>
  <si>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</si>
  <si>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</si>
  <si>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</si>
  <si>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</si>
  <si>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</si>
  <si>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</si>
  <si>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</si>
  <si>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</si>
  <si>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</si>
  <si>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</si>
  <si>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</si>
  <si>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</si>
  <si>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</si>
  <si>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</si>
  <si>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</si>
  <si>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</si>
  <si>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</si>
  <si>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</si>
  <si>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</si>
  <si>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</si>
  <si>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</si>
  <si>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</si>
  <si>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</si>
  <si>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</si>
  <si>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</si>
  <si>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</si>
  <si>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</si>
  <si>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</si>
  <si>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</si>
  <si>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</si>
  <si>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</si>
  <si>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</si>
  <si>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</si>
  <si>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</si>
  <si>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</si>
  <si>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</si>
  <si>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</si>
  <si>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</si>
  <si>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</si>
  <si>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</si>
  <si>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</si>
  <si>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</si>
  <si>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</si>
  <si>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</si>
  <si>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</si>
  <si>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</si>
  <si>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</si>
  <si>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</si>
  <si>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</si>
  <si>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</si>
  <si>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</si>
  <si>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</si>
  <si>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</si>
  <si>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</si>
  <si>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</si>
  <si>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</si>
  <si>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</si>
  <si>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</si>
  <si>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</si>
  <si>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</si>
  <si>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</si>
  <si>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</si>
  <si>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</si>
  <si>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</si>
  <si>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</si>
  <si>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</si>
  <si>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</si>
  <si>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</si>
  <si>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</si>
  <si>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</si>
  <si>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</si>
  <si>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</si>
  <si>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</si>
  <si>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</si>
  <si>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</si>
  <si>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</si>
  <si>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</si>
  <si>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</si>
  <si>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</si>
  <si>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</si>
  <si>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</si>
  <si>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</si>
  <si>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</si>
  <si>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</si>
  <si>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</si>
  <si>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</si>
  <si>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</si>
  <si>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</si>
  <si>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</si>
  <si>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</si>
  <si>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</si>
  <si>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</si>
  <si>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</si>
  <si>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</si>
  <si>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</si>
  <si>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</si>
  <si>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</si>
  <si>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</si>
  <si>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</si>
  <si>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</si>
  <si>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</si>
  <si>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</si>
  <si>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</si>
  <si>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</si>
  <si>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</si>
  <si>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</si>
  <si>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</si>
  <si>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</si>
  <si>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</si>
  <si>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</si>
  <si>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</si>
  <si>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</si>
  <si>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</si>
  <si>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</si>
  <si>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</si>
  <si>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</si>
  <si>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</si>
  <si>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</si>
  <si>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</si>
  <si>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</si>
  <si>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</si>
  <si>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</si>
  <si>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</si>
  <si>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</si>
  <si>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</si>
  <si>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</si>
  <si>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</si>
  <si>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</si>
  <si>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</si>
  <si>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</si>
  <si>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</si>
  <si>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</si>
  <si>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</si>
  <si>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</si>
  <si>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</si>
  <si>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</si>
  <si>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</si>
  <si>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</si>
  <si>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</si>
  <si>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</si>
  <si>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</si>
  <si>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</si>
  <si>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</si>
  <si>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</si>
  <si>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</si>
  <si>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</si>
  <si>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</si>
  <si>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</si>
  <si>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</si>
  <si>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</si>
  <si>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</si>
  <si>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</si>
  <si>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</si>
  <si>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</si>
  <si>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</si>
  <si>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</si>
  <si>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</si>
  <si>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</si>
  <si>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</si>
  <si>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</si>
  <si>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</si>
  <si>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</si>
  <si>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</si>
  <si>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</si>
  <si>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</si>
  <si>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</si>
  <si>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</si>
  <si>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</si>
  <si>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</si>
  <si>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</si>
  <si>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</si>
  <si>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</si>
  <si>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</si>
  <si>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</si>
  <si>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</si>
  <si>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</si>
  <si>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</si>
  <si>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</si>
  <si>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</si>
  <si>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</si>
  <si>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</si>
  <si>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</si>
  <si>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</si>
  <si>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</si>
  <si>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</si>
  <si>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</si>
  <si>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</si>
  <si>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</si>
  <si>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</si>
  <si>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</si>
  <si>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</si>
  <si>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</si>
  <si>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</si>
  <si>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</si>
  <si>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</si>
  <si>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</si>
  <si>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</si>
  <si>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</si>
  <si>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</si>
  <si>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</si>
  <si>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</si>
  <si>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</si>
  <si>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</si>
  <si>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</si>
  <si>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</si>
  <si>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</si>
  <si>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</si>
  <si>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</si>
  <si>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</si>
  <si>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</si>
  <si>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</si>
  <si>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</si>
  <si>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</si>
  <si>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</si>
  <si>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</si>
  <si>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</si>
  <si>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</si>
  <si>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</si>
  <si>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</si>
  <si>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</si>
  <si>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</si>
  <si>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</si>
  <si>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</si>
  <si>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</si>
  <si>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</si>
  <si>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</si>
  <si>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</si>
  <si>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</si>
  <si>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</si>
  <si>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</si>
  <si>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</si>
  <si>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</si>
  <si>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</si>
  <si>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</si>
  <si>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</si>
  <si>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</si>
  <si>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</si>
  <si>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</si>
  <si>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</si>
  <si>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</si>
  <si>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</si>
  <si>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</si>
  <si>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</si>
  <si>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</si>
  <si>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</si>
  <si>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</si>
  <si>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</si>
  <si>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</si>
  <si>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</si>
  <si>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</si>
  <si>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</si>
  <si>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</si>
  <si>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</si>
  <si>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</si>
  <si>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</si>
  <si>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</si>
  <si>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</si>
  <si>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</si>
  <si>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</si>
  <si>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</si>
  <si>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</si>
  <si>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</si>
  <si>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</si>
  <si>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</si>
  <si>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</si>
  <si>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</si>
  <si>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</si>
  <si>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</si>
  <si>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</si>
  <si>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</si>
  <si>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</si>
  <si>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</si>
  <si>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</si>
  <si>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</si>
  <si>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</si>
  <si>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</si>
  <si>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</si>
  <si>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</si>
  <si>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</si>
  <si>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</si>
  <si>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</si>
  <si>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</si>
  <si>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</si>
  <si>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</si>
  <si>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</si>
  <si>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</si>
  <si>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</si>
  <si>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</si>
  <si>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</si>
  <si>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</si>
  <si>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</si>
  <si>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</si>
  <si>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</si>
  <si>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</si>
  <si>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</si>
  <si>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</si>
  <si>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</si>
  <si>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</si>
  <si>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</si>
  <si>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</si>
  <si>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</si>
  <si>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</si>
  <si>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</si>
  <si>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</si>
  <si>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</si>
  <si>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</si>
  <si>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</si>
  <si>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</si>
  <si>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</si>
  <si>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</si>
  <si>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</si>
  <si>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</si>
  <si>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</si>
  <si>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</si>
  <si>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</si>
  <si>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</si>
  <si>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</si>
  <si>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</si>
  <si>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</si>
  <si>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</si>
  <si>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</si>
  <si>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</si>
  <si>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</si>
  <si>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</si>
  <si>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</si>
  <si>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</si>
  <si>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</si>
  <si>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</si>
  <si>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</si>
  <si>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</si>
  <si>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</si>
  <si>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</si>
  <si>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</si>
  <si>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</si>
  <si>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</si>
  <si>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</si>
  <si>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</si>
  <si>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</si>
  <si>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</si>
  <si>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</si>
  <si>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</si>
  <si>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</si>
  <si>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</si>
  <si>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</si>
  <si>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</si>
  <si>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</si>
  <si>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</si>
  <si>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</si>
  <si>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</si>
  <si>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</si>
  <si>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</si>
  <si>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</si>
  <si>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</si>
  <si>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</si>
  <si>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</si>
  <si>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</si>
  <si>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</si>
  <si>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</si>
  <si>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</si>
  <si>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</si>
  <si>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</si>
  <si>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</si>
  <si>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</si>
  <si>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</si>
  <si>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</si>
  <si>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</si>
  <si>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</si>
  <si>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</si>
  <si>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</si>
  <si>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</si>
  <si>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</si>
  <si>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</si>
  <si>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</si>
  <si>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</si>
  <si>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</si>
  <si>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</si>
  <si>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</si>
  <si>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</si>
  <si>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</si>
  <si>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</si>
  <si>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</si>
  <si>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</si>
  <si>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</si>
  <si>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</si>
  <si>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</si>
  <si>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</si>
  <si>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</si>
  <si>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</si>
  <si>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</si>
  <si>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</si>
  <si>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</si>
  <si>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</si>
  <si>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</si>
  <si>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</si>
  <si>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</si>
  <si>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</si>
  <si>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</si>
  <si>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</si>
  <si>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</si>
  <si>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</si>
  <si>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</si>
  <si>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</si>
  <si>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</si>
  <si>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</si>
  <si>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</si>
  <si>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</si>
  <si>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</si>
  <si>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</si>
  <si>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</si>
  <si>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</si>
  <si>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</si>
  <si>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</si>
  <si>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</si>
  <si>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</si>
  <si>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</si>
  <si>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</si>
  <si>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</si>
  <si>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</si>
  <si>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</si>
  <si>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</si>
  <si>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</si>
  <si>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</si>
  <si>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</si>
  <si>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</si>
  <si>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</si>
  <si>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</si>
  <si>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</si>
  <si>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</si>
  <si>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</si>
  <si>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</si>
  <si>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</si>
  <si>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</si>
  <si>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</si>
  <si>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</si>
  <si>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</si>
  <si>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</si>
  <si>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</si>
  <si>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</si>
  <si>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</si>
  <si>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</si>
  <si>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</si>
  <si>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</si>
  <si>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</si>
  <si>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</si>
  <si>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</si>
  <si>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</si>
  <si>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</si>
  <si>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</si>
  <si>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</si>
  <si>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</si>
  <si>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</si>
  <si>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</si>
  <si>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</si>
  <si>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</si>
  <si>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</si>
  <si>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</si>
  <si>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</si>
  <si>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</si>
  <si>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</si>
  <si>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</si>
  <si>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</si>
  <si>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</si>
  <si>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</si>
  <si>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</si>
  <si>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</si>
  <si>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</si>
  <si>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</si>
  <si>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</si>
  <si>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</si>
  <si>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</si>
  <si>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</si>
  <si>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</si>
  <si>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</si>
  <si>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</si>
  <si>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</si>
  <si>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</si>
  <si>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</si>
  <si>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</si>
  <si>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</si>
  <si>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</si>
  <si>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</si>
  <si>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</si>
  <si>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</si>
  <si>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</si>
  <si>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</si>
  <si>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</si>
  <si>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</si>
  <si>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</si>
  <si>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</si>
  <si>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</si>
  <si>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</si>
  <si>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</si>
  <si>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</si>
  <si>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</si>
  <si>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</si>
  <si>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</si>
  <si>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</si>
  <si>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</si>
  <si>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</si>
  <si>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</si>
  <si>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</si>
  <si>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</si>
  <si>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</si>
  <si>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</si>
  <si>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</si>
  <si>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</si>
  <si>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</si>
  <si>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</si>
  <si>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</si>
  <si>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</si>
  <si>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</si>
  <si>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</si>
  <si>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</si>
  <si>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</si>
  <si>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</si>
  <si>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</si>
  <si>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</si>
  <si>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</si>
  <si>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</si>
  <si>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</si>
  <si>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</si>
  <si>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</si>
  <si>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</si>
  <si>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</si>
  <si>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</si>
  <si>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</si>
  <si>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</si>
  <si>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</si>
  <si>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</si>
  <si>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</si>
  <si>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</si>
  <si>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</si>
  <si>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</si>
  <si>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</si>
  <si>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</si>
  <si>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</si>
  <si>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</si>
  <si>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</si>
  <si>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</si>
  <si>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</si>
  <si>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</si>
  <si>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</si>
  <si>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</si>
  <si>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</si>
  <si>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</si>
  <si>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</si>
  <si>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</si>
  <si>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</si>
  <si>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</si>
  <si>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</si>
  <si>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</si>
  <si>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</si>
  <si>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</si>
  <si>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</si>
  <si>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</si>
  <si>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</si>
  <si>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</si>
  <si>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</si>
  <si>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</si>
  <si>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</si>
  <si>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</si>
  <si>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</si>
  <si>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</si>
  <si>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</si>
  <si>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</si>
  <si>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</si>
  <si>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</si>
  <si>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</si>
  <si>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</si>
  <si>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</si>
  <si>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</si>
  <si>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</si>
  <si>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</si>
  <si>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</si>
  <si>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</si>
  <si>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</si>
  <si>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</si>
  <si>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</si>
  <si>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</si>
  <si>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</si>
  <si>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</si>
  <si>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</si>
  <si>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</si>
  <si>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</si>
  <si>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</si>
  <si>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</si>
  <si>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</si>
  <si>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</si>
  <si>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</si>
  <si>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</si>
  <si>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</si>
  <si>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</si>
  <si>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</si>
  <si>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</si>
  <si>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</si>
  <si>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</si>
  <si>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</si>
  <si>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</si>
  <si>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</si>
  <si>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</si>
  <si>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</si>
  <si>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</si>
  <si>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</si>
  <si>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</si>
  <si>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</si>
  <si>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</si>
  <si>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</si>
  <si>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</si>
  <si>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</si>
  <si>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</si>
  <si>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</si>
  <si>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</si>
  <si>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</si>
  <si>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</si>
  <si>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</si>
  <si>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</si>
  <si>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</si>
  <si>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</si>
  <si>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</si>
  <si>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</si>
  <si>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</si>
  <si>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</si>
  <si>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</si>
  <si>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</si>
  <si>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</si>
  <si>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</si>
  <si>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</si>
  <si>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</si>
  <si>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</si>
  <si>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</si>
  <si>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</si>
  <si>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</si>
  <si>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</si>
  <si>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</si>
  <si>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</si>
  <si>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</si>
  <si>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</si>
  <si>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</si>
  <si>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</si>
  <si>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</si>
  <si>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</si>
  <si>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</si>
  <si>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</si>
  <si>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</si>
  <si>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</si>
  <si>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</si>
  <si>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</si>
  <si>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</si>
  <si>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</si>
  <si>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</si>
  <si>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</si>
  <si>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</si>
  <si>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</si>
  <si>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</si>
  <si>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</si>
  <si>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</si>
  <si>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</si>
  <si>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</si>
  <si>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</si>
  <si>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</si>
  <si>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</si>
  <si>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</si>
  <si>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</si>
  <si>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</si>
  <si>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</si>
  <si>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</si>
  <si>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</si>
  <si>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</si>
  <si>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</si>
  <si>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</si>
  <si>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</si>
  <si>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</si>
  <si>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</si>
  <si>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</si>
  <si>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</si>
  <si>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</si>
  <si>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</si>
  <si>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</si>
  <si>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</si>
  <si>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</si>
  <si>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</si>
  <si>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</si>
  <si>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</si>
  <si>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</si>
  <si>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</si>
  <si>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</si>
  <si>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</si>
  <si>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</si>
  <si>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</si>
  <si>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</si>
  <si>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</si>
  <si>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</si>
  <si>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</si>
  <si>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</si>
  <si>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</si>
  <si>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</si>
  <si>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</si>
  <si>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</si>
  <si>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</si>
  <si>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</si>
  <si>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</si>
  <si>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</si>
  <si>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</si>
  <si>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</si>
  <si>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</si>
  <si>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</si>
  <si>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</si>
  <si>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</si>
  <si>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</si>
  <si>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</si>
  <si>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</si>
  <si>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</si>
  <si>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</si>
  <si>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</si>
  <si>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</si>
  <si>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</si>
  <si>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</si>
  <si>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</si>
  <si>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</si>
  <si>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</si>
  <si>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</si>
  <si>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</si>
  <si>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</si>
  <si>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</si>
  <si>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</si>
  <si>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</si>
  <si>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</si>
  <si>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</si>
  <si>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</si>
  <si>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</si>
  <si>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</si>
  <si>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</si>
  <si>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</si>
  <si>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</si>
  <si>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</si>
  <si>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</si>
  <si>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</si>
  <si>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</si>
  <si>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</si>
  <si>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</si>
  <si>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</si>
  <si>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</si>
  <si>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</si>
  <si>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</si>
  <si>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</si>
  <si>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</si>
  <si>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</si>
  <si>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</si>
  <si>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</si>
  <si>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</si>
  <si>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</si>
  <si>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</si>
  <si>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</si>
  <si>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</si>
  <si>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</si>
  <si>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</si>
  <si>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</si>
  <si>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</si>
  <si>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</si>
  <si>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</si>
  <si>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</si>
  <si>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</si>
  <si>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</si>
  <si>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</si>
  <si>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</si>
  <si>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</si>
  <si>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</si>
  <si>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</si>
  <si>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</si>
  <si>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</si>
  <si>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</si>
  <si>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</si>
  <si>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</si>
  <si>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</si>
  <si>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</si>
  <si>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</si>
  <si>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</si>
  <si>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</si>
  <si>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</si>
  <si>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</si>
  <si>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</si>
  <si>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</si>
  <si>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</si>
  <si>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</si>
  <si>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</si>
  <si>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</si>
  <si>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</si>
  <si>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</si>
  <si>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</si>
  <si>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</si>
  <si>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</si>
  <si>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</si>
  <si>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</si>
  <si>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</si>
  <si>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</si>
  <si>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</si>
  <si>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</si>
  <si>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</si>
  <si>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</si>
  <si>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</si>
  <si>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</si>
  <si>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</si>
  <si>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</si>
  <si>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</si>
  <si>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</si>
  <si>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</si>
  <si>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</si>
  <si>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</si>
  <si>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</si>
  <si>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</si>
  <si>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</si>
  <si>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</si>
  <si>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</si>
  <si>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</si>
  <si>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</si>
  <si>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</si>
  <si>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</si>
  <si>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</si>
  <si>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</si>
  <si>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</si>
  <si>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</si>
  <si>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</si>
  <si>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</si>
  <si>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</si>
  <si>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</si>
  <si>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</si>
  <si>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</si>
  <si>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</si>
  <si>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</si>
  <si>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</si>
  <si>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</si>
  <si>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</si>
  <si>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</si>
  <si>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</si>
  <si>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</si>
  <si>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</si>
  <si>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</si>
  <si>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</si>
  <si>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</si>
  <si>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</si>
  <si>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</si>
  <si>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</si>
  <si>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</si>
  <si>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</si>
  <si>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</si>
  <si>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</si>
  <si>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</si>
  <si>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</si>
  <si>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</si>
  <si>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</si>
  <si>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</si>
  <si>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</si>
  <si>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</si>
  <si>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</si>
  <si>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</si>
  <si>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</si>
  <si>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</si>
  <si>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</si>
  <si>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</si>
  <si>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</si>
  <si>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</si>
  <si>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</si>
  <si>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</si>
  <si>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</si>
  <si>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</si>
  <si>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</si>
  <si>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</si>
  <si>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</si>
  <si>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</si>
  <si>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</si>
  <si>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</si>
  <si>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</si>
  <si>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</si>
  <si>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</si>
  <si>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</si>
  <si>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</si>
  <si>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</si>
  <si>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</si>
  <si>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</si>
  <si>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</si>
  <si>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</si>
  <si>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</si>
  <si>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</si>
  <si>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</si>
  <si>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</si>
  <si>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</si>
  <si>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</si>
  <si>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</si>
  <si>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</si>
  <si>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</si>
  <si>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</si>
  <si>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</si>
  <si>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</si>
  <si>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</si>
  <si>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</si>
  <si>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</si>
  <si>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</si>
  <si>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</si>
  <si>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</si>
  <si>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</si>
  <si>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</si>
  <si>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</si>
  <si>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</si>
  <si>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</si>
  <si>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</si>
  <si>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</si>
  <si>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</si>
  <si>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</si>
  <si>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</si>
  <si>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</si>
  <si>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</si>
  <si>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</si>
  <si>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</si>
  <si>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</si>
  <si>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</si>
  <si>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</si>
  <si>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</si>
  <si>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</si>
  <si>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</si>
  <si>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</si>
  <si>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</si>
  <si>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</si>
  <si>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</si>
  <si>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</si>
  <si>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</si>
  <si>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</si>
  <si>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</si>
  <si>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</si>
  <si>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</si>
  <si>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</si>
  <si>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</si>
  <si>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</si>
  <si>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</si>
  <si>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</si>
  <si>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</si>
  <si>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</si>
  <si>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</si>
  <si>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</si>
  <si>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</si>
  <si>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</si>
  <si>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</si>
  <si>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</si>
  <si>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</si>
  <si>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</si>
  <si>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</si>
  <si>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</si>
  <si>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</si>
  <si>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</si>
  <si>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</si>
  <si>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</si>
  <si>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</si>
  <si>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</si>
  <si>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</si>
  <si>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</si>
  <si>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</si>
  <si>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</si>
  <si>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</si>
  <si>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</si>
  <si>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</si>
  <si>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</si>
  <si>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</si>
  <si>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</si>
  <si>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</si>
  <si>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</si>
  <si>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</si>
  <si>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</si>
  <si>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</si>
  <si>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</si>
  <si>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</si>
  <si>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</si>
  <si>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</si>
  <si>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</si>
  <si>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</si>
  <si>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</si>
  <si>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</si>
  <si>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</si>
  <si>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</si>
  <si>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</si>
  <si>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</si>
  <si>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</si>
  <si>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</si>
  <si>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</si>
  <si>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</si>
  <si>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</si>
  <si>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</si>
  <si>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</si>
  <si>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</si>
  <si>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</si>
  <si>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</si>
  <si>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</si>
  <si>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</si>
  <si>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</si>
  <si>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</si>
  <si>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</si>
  <si>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</si>
  <si>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</si>
  <si>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</si>
  <si>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</si>
  <si>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</si>
  <si>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</si>
  <si>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</si>
  <si>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</si>
  <si>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</si>
  <si>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</si>
  <si>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</si>
  <si>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</si>
  <si>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</si>
  <si>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</si>
  <si>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</si>
  <si>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</si>
  <si>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</si>
  <si>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</si>
  <si>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</si>
  <si>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</si>
  <si>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</si>
  <si>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</si>
  <si>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</si>
  <si>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</si>
  <si>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</si>
  <si>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</si>
  <si>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</si>
  <si>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</si>
  <si>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</si>
  <si>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</si>
  <si>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</si>
  <si>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</si>
  <si>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</si>
  <si>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</si>
  <si>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</si>
  <si>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</si>
  <si>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</si>
  <si>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</si>
  <si>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</si>
  <si>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</si>
  <si>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</si>
  <si>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</si>
  <si>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</si>
  <si>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</si>
  <si>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</si>
  <si>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</si>
  <si>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</si>
  <si>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</si>
  <si>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</si>
  <si>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</si>
  <si>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</si>
  <si>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</si>
  <si>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</si>
  <si>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</si>
  <si>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</si>
  <si>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</si>
  <si>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</si>
  <si>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</si>
  <si>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</si>
  <si>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</si>
  <si>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</si>
  <si>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</si>
  <si>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</si>
  <si>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</si>
  <si>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</si>
  <si>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</si>
  <si>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</si>
  <si>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</si>
  <si>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</si>
  <si>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</si>
  <si>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</si>
  <si>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</si>
  <si>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</si>
  <si>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</si>
  <si>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</si>
  <si>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</si>
  <si>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</si>
  <si>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</si>
  <si>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</si>
  <si>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</si>
  <si>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</si>
  <si>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</si>
  <si>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</si>
  <si>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</si>
  <si>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</si>
  <si>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</si>
  <si>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</si>
  <si>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</si>
  <si>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</si>
  <si>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</si>
  <si>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</si>
  <si>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</si>
  <si>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</si>
  <si>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</si>
  <si>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</si>
  <si>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</si>
  <si>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</si>
  <si>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</si>
  <si>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</si>
  <si>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</si>
  <si>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</si>
  <si>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</si>
  <si>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</si>
  <si>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</si>
  <si>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</si>
  <si>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</si>
  <si>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</si>
  <si>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</si>
  <si>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</si>
  <si>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</si>
  <si>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</si>
  <si>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</si>
  <si>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</si>
  <si>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</si>
  <si>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</si>
  <si>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</si>
  <si>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</si>
  <si>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</si>
  <si>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</si>
  <si>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</si>
  <si>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</si>
  <si>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</si>
  <si>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</si>
  <si>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</si>
  <si>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</si>
  <si>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</si>
  <si>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</si>
  <si>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</si>
  <si>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</si>
  <si>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</si>
  <si>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</si>
  <si>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</si>
  <si>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</si>
  <si>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</si>
  <si>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</si>
  <si>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</si>
  <si>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</si>
  <si>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</si>
  <si>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</si>
  <si>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</si>
  <si>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</si>
  <si>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</si>
  <si>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</si>
  <si>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</si>
  <si>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</si>
  <si>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</si>
  <si>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</si>
  <si>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</si>
  <si>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</si>
  <si>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</si>
  <si>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</si>
  <si>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</si>
  <si>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</si>
  <si>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</si>
  <si>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</si>
  <si>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</si>
  <si>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</si>
  <si>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</si>
  <si>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</si>
  <si>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</si>
  <si>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</si>
  <si>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</si>
  <si>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</si>
  <si>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</si>
  <si>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</si>
  <si>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</si>
  <si>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</si>
  <si>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</si>
  <si>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</si>
  <si>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</si>
  <si>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</si>
  <si>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</si>
  <si>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</si>
  <si>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</si>
  <si>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</si>
  <si>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</si>
  <si>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</si>
  <si>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</si>
  <si>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</si>
  <si>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</si>
  <si>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</si>
  <si>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</si>
  <si>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</si>
  <si>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</si>
  <si>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</si>
  <si>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</si>
  <si>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</si>
  <si>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</si>
  <si>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</si>
  <si>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</si>
  <si>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</si>
  <si>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</si>
  <si>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</si>
  <si>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</si>
  <si>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</si>
  <si>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</si>
  <si>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</si>
  <si>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</si>
  <si>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</si>
  <si>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</si>
  <si>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</si>
  <si>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</si>
  <si>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</si>
  <si>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</si>
  <si>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</si>
  <si>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</si>
  <si>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</si>
  <si>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</si>
  <si>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</si>
  <si>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</si>
  <si>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</si>
  <si>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</si>
  <si>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</si>
  <si>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</si>
  <si>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</si>
  <si>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</si>
  <si>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</si>
  <si>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</si>
  <si>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</si>
  <si>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</si>
  <si>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</si>
  <si>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</si>
  <si>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</si>
  <si>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</si>
  <si>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</si>
  <si>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</si>
  <si>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</si>
  <si>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</si>
  <si>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</si>
  <si>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</si>
  <si>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</si>
  <si>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</si>
  <si>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</si>
  <si>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</si>
  <si>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</si>
  <si>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</si>
  <si>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</si>
  <si>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</si>
  <si>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</si>
  <si>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</si>
  <si>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</si>
  <si>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</si>
  <si>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</si>
  <si>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</si>
  <si>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</si>
  <si>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</si>
  <si>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</si>
  <si>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</si>
  <si>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</si>
  <si>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</si>
  <si>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</si>
  <si>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</si>
  <si>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</si>
  <si>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</si>
  <si>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</si>
  <si>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</si>
  <si>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</si>
  <si>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</si>
  <si>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</si>
  <si>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</si>
  <si>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</si>
  <si>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</si>
  <si>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</si>
  <si>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</si>
  <si>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</si>
  <si>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</si>
  <si>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</si>
  <si>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</si>
  <si>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</si>
  <si>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</si>
  <si>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</si>
  <si>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</si>
  <si>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</si>
  <si>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</si>
  <si>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</si>
  <si>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</si>
  <si>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</si>
  <si>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</si>
  <si>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</si>
  <si>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</si>
  <si>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</si>
  <si>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</si>
  <si>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</si>
  <si>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</si>
  <si>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</si>
  <si>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</si>
  <si>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</si>
  <si>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</si>
  <si>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</si>
  <si>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</si>
  <si>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</si>
  <si>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</si>
  <si>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</si>
  <si>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</si>
  <si>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</si>
  <si>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</si>
  <si>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</si>
  <si>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</si>
  <si>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</si>
  <si>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</si>
  <si>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</si>
  <si>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</si>
  <si>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</si>
  <si>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</si>
  <si>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</si>
  <si>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</si>
  <si>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</si>
  <si>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</si>
  <si>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</si>
  <si>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</si>
  <si>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</si>
  <si>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</si>
  <si>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</si>
  <si>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</si>
  <si>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</si>
  <si>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</si>
  <si>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</si>
  <si>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</si>
  <si>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</si>
  <si>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</si>
  <si>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</si>
  <si>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</si>
  <si>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</si>
  <si>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</si>
  <si>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</si>
  <si>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</si>
  <si>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</si>
  <si>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</si>
  <si>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</si>
  <si>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</si>
  <si>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</si>
  <si>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</si>
  <si>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</si>
  <si>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</si>
  <si>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</si>
  <si>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</si>
  <si>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</si>
  <si>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</si>
  <si>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</si>
  <si>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</si>
  <si>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</si>
  <si>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</si>
  <si>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</si>
  <si>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</si>
  <si>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</si>
  <si>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</si>
  <si>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</si>
  <si>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</si>
  <si>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</si>
  <si>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</si>
  <si>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</si>
  <si>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</si>
  <si>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</si>
  <si>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</si>
  <si>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</si>
  <si>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</si>
  <si>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</si>
  <si>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</si>
  <si>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</si>
  <si>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</si>
  <si>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</si>
  <si>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</si>
  <si>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</si>
  <si>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</si>
  <si>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</si>
  <si>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</si>
  <si>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</si>
  <si>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</si>
  <si>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</si>
  <si>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</si>
  <si>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</si>
  <si>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</si>
  <si>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</si>
  <si>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</si>
  <si>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</si>
  <si>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</si>
  <si>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</si>
  <si>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</si>
  <si>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</si>
  <si>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</si>
  <si>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</si>
  <si>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</si>
  <si>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</si>
  <si>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</si>
  <si>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</si>
  <si>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</si>
  <si>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</si>
  <si>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</si>
  <si>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</si>
  <si>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</si>
  <si>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</si>
  <si>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</si>
  <si>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</si>
  <si>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</si>
  <si>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</si>
  <si>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</si>
  <si>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</si>
  <si>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</si>
  <si>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</si>
  <si>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</si>
  <si>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</si>
  <si>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</si>
  <si>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</si>
  <si>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</si>
  <si>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</si>
  <si>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</si>
  <si>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</si>
  <si>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</si>
  <si>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</si>
  <si>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</si>
  <si>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</si>
  <si>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</si>
  <si>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</si>
  <si>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</si>
  <si>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</si>
  <si>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</si>
  <si>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</si>
  <si>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</si>
  <si>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</si>
  <si>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</si>
  <si>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</si>
  <si>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</si>
  <si>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</si>
  <si>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</si>
  <si>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</si>
  <si>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</si>
  <si>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</si>
  <si>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</si>
  <si>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</si>
  <si>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</si>
  <si>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</si>
  <si>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</si>
  <si>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</si>
  <si>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</si>
  <si>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</si>
  <si>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</si>
  <si>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</si>
  <si>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</si>
  <si>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</si>
  <si>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</si>
  <si>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</si>
  <si>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</si>
  <si>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</si>
  <si>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</si>
  <si>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</si>
  <si>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</si>
  <si>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</si>
  <si>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</si>
  <si>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</si>
  <si>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</si>
  <si>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</si>
  <si>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</si>
  <si>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</si>
  <si>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</si>
  <si>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</si>
  <si>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</si>
  <si>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</si>
  <si>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</si>
  <si>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</si>
  <si>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</si>
  <si>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</si>
  <si>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</si>
  <si>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</si>
  <si>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</si>
  <si>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</si>
  <si>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</si>
  <si>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</si>
  <si>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</si>
  <si>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</si>
  <si>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</si>
  <si>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</si>
  <si>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</si>
  <si>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</si>
  <si>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</si>
  <si>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</si>
  <si>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</si>
  <si>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</si>
  <si>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</si>
  <si>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</si>
  <si>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</si>
  <si>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</si>
  <si>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</si>
  <si>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</si>
  <si>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</si>
  <si>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</si>
  <si>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</si>
  <si>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</si>
  <si>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</si>
  <si>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</si>
  <si>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</si>
  <si>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</si>
  <si>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</si>
  <si>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</si>
  <si>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</si>
  <si>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</si>
  <si>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</si>
  <si>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</si>
  <si>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</si>
  <si>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</si>
  <si>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</si>
  <si>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</si>
  <si>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</si>
  <si>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</si>
  <si>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</si>
  <si>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</si>
  <si>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</si>
  <si>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</si>
  <si>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</si>
  <si>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</si>
  <si>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</si>
  <si>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</si>
  <si>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</si>
  <si>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</si>
  <si>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</si>
  <si>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</si>
  <si>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</si>
  <si>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</si>
  <si>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</si>
  <si>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</si>
  <si>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</si>
  <si>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</si>
  <si>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</si>
  <si>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</si>
  <si>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</si>
  <si>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</si>
  <si>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</si>
  <si>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</si>
  <si>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</si>
  <si>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</si>
  <si>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</si>
  <si>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</si>
  <si>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</si>
  <si>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</si>
  <si>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</si>
  <si>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</si>
  <si>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</si>
  <si>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</si>
  <si>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</si>
  <si>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</si>
  <si>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</si>
  <si>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</si>
  <si>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</si>
  <si>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</si>
  <si>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</si>
  <si>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</si>
  <si>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</si>
  <si>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</si>
  <si>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</si>
  <si>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</si>
  <si>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</si>
  <si>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</si>
  <si>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</si>
  <si>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</si>
  <si>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</si>
  <si>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</si>
  <si>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</si>
  <si>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</si>
  <si>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</si>
  <si>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</si>
  <si>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</si>
  <si>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</si>
  <si>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</si>
  <si>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</si>
  <si>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</si>
  <si>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</si>
  <si>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</si>
  <si>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</si>
  <si>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</si>
  <si>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</si>
  <si>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</si>
  <si>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</si>
  <si>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</si>
  <si>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</si>
  <si>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</si>
  <si>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</si>
  <si>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</si>
  <si>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</si>
  <si>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</si>
  <si>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</si>
  <si>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</si>
  <si>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</si>
  <si>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</si>
  <si>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</si>
  <si>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</si>
  <si>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</si>
  <si>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</si>
  <si>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</si>
  <si>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</si>
  <si>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</si>
  <si>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</si>
  <si>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</si>
  <si>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</si>
  <si>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</si>
  <si>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</si>
  <si>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</si>
  <si>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</si>
  <si>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</si>
  <si>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</si>
  <si>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</si>
  <si>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</si>
  <si>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</si>
  <si>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</si>
  <si>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</si>
  <si>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</si>
  <si>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</si>
  <si>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</si>
  <si>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</si>
  <si>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</si>
  <si>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</si>
  <si>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</si>
  <si>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</si>
  <si>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</si>
  <si>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</si>
  <si>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</si>
  <si>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</si>
  <si>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</si>
  <si>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</si>
  <si>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</si>
  <si>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</si>
  <si>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</si>
  <si>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</si>
  <si>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</si>
  <si>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</si>
  <si>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</si>
  <si>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</si>
  <si>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</si>
  <si>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</si>
  <si>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</si>
  <si>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</si>
  <si>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</si>
  <si>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</si>
  <si>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</si>
  <si>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</si>
  <si>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</si>
  <si>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</si>
  <si>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</si>
  <si>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</si>
  <si>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</si>
  <si>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</si>
  <si>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</si>
  <si>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</si>
  <si>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</si>
  <si>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</si>
  <si>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</si>
  <si>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</si>
  <si>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</si>
  <si>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</si>
  <si>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</si>
  <si>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</si>
  <si>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</si>
  <si>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</si>
  <si>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</si>
  <si>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</si>
  <si>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</si>
  <si>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</si>
  <si>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</si>
  <si>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</si>
  <si>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</si>
  <si>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</si>
  <si>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</si>
  <si>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</si>
  <si>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</si>
  <si>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</si>
  <si>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</si>
  <si>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</si>
  <si>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</si>
  <si>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</si>
  <si>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</si>
  <si>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</si>
  <si>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</si>
  <si>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</si>
  <si>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</si>
  <si>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</si>
  <si>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</si>
  <si>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</si>
  <si>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</si>
  <si>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</si>
  <si>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</si>
  <si>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</si>
  <si>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</si>
  <si>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</si>
  <si>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</si>
  <si>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</si>
  <si>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</si>
  <si>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</si>
  <si>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</si>
  <si>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</si>
  <si>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</si>
  <si>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</si>
  <si>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</si>
  <si>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</si>
  <si>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</si>
  <si>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</si>
  <si>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</si>
  <si>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</si>
  <si>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</si>
  <si>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</si>
  <si>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</si>
  <si>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</si>
  <si>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</si>
  <si>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</si>
  <si>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</si>
  <si>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</si>
  <si>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</si>
  <si>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</si>
  <si>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</si>
  <si>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</si>
  <si>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</si>
  <si>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</si>
  <si>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</si>
  <si>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</si>
  <si>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</si>
  <si>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</si>
  <si>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</si>
  <si>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</si>
  <si>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</si>
  <si>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</si>
  <si>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</si>
  <si>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</si>
  <si>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</si>
  <si>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</si>
  <si>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</si>
  <si>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</si>
  <si>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</si>
  <si>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</si>
  <si>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</si>
  <si>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</si>
  <si>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</si>
  <si>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</si>
  <si>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</si>
  <si>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</si>
  <si>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</si>
  <si>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</si>
  <si>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</si>
  <si>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</si>
  <si>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</si>
  <si>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</si>
  <si>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</si>
  <si>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</si>
  <si>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</si>
  <si>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</si>
  <si>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</si>
  <si>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</si>
  <si>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</si>
  <si>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</si>
  <si>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</si>
  <si>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</si>
  <si>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</si>
  <si>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</si>
  <si>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</si>
  <si>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</si>
  <si>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</si>
  <si>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</si>
  <si>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</si>
  <si>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</si>
  <si>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</si>
  <si>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</si>
  <si>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</si>
  <si>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</si>
  <si>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</si>
  <si>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</si>
  <si>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</si>
  <si>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</si>
  <si>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</si>
  <si>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</si>
  <si>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</si>
  <si>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</si>
  <si>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</si>
  <si>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</si>
  <si>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</si>
  <si>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</si>
  <si>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</si>
  <si>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</si>
  <si>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</si>
  <si>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</si>
  <si>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</si>
  <si>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</si>
  <si>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</si>
  <si>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</si>
  <si>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</si>
  <si>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</si>
  <si>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</si>
  <si>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</si>
  <si>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</si>
  <si>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</si>
  <si>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</si>
  <si>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</si>
  <si>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</si>
  <si>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</si>
  <si>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</si>
  <si>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</si>
  <si>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</si>
  <si>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</si>
  <si>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</si>
  <si>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</si>
  <si>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</si>
  <si>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</si>
  <si>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</si>
  <si>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</si>
  <si>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</si>
  <si>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</si>
  <si>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</si>
  <si>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</si>
  <si>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</si>
  <si>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</si>
  <si>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</si>
  <si>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</si>
  <si>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</si>
  <si>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</si>
  <si>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</si>
  <si>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</si>
  <si>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</si>
  <si>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</si>
  <si>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</si>
  <si>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</si>
  <si>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</si>
  <si>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</si>
  <si>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</si>
  <si>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</si>
  <si>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</si>
  <si>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</si>
  <si>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</si>
  <si>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</si>
  <si>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</si>
  <si>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</si>
  <si>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</si>
  <si>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</si>
  <si>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</si>
  <si>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</si>
  <si>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</si>
  <si>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</si>
  <si>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</si>
  <si>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</si>
  <si>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</si>
  <si>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</si>
  <si>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</si>
  <si>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</si>
  <si>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</si>
  <si>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</si>
  <si>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</si>
  <si>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</si>
  <si>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</si>
  <si>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</si>
  <si>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</si>
  <si>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</si>
  <si>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</si>
  <si>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</si>
  <si>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</si>
  <si>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</si>
  <si>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</si>
  <si>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</si>
  <si>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</si>
  <si>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</si>
  <si>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</si>
  <si>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</si>
  <si>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</si>
  <si>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</si>
  <si>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</si>
  <si>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</si>
  <si>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</si>
  <si>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</si>
  <si>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</si>
  <si>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</si>
  <si>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</si>
  <si>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</si>
  <si>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</si>
  <si>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</si>
  <si>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</si>
  <si>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</si>
  <si>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</si>
  <si>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</si>
  <si>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</si>
  <si>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</si>
  <si>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</si>
  <si>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</si>
  <si>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</si>
  <si>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</si>
  <si>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</si>
  <si>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</si>
  <si>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</si>
  <si>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</si>
  <si>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</si>
  <si>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</si>
  <si>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</si>
  <si>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</si>
  <si>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</si>
  <si>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</si>
  <si>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</si>
  <si>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</si>
  <si>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</si>
  <si>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</si>
  <si>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</si>
  <si>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</si>
  <si>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</si>
  <si>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</si>
  <si>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</si>
  <si>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</si>
  <si>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</si>
  <si>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</si>
  <si>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</si>
  <si>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</si>
  <si>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</si>
  <si>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</si>
  <si>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</si>
  <si>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</si>
  <si>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</si>
  <si>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</si>
  <si>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</si>
  <si>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</si>
  <si>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</si>
  <si>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</si>
  <si>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</si>
  <si>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</si>
  <si>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</si>
  <si>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</si>
  <si>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</si>
  <si>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</si>
  <si>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</si>
  <si>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</si>
  <si>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</si>
  <si>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</si>
  <si>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</si>
  <si>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</si>
  <si>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</si>
  <si>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</si>
  <si>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</si>
  <si>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</si>
  <si>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</si>
  <si>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</si>
  <si>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</si>
  <si>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</si>
  <si>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</si>
  <si>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</si>
  <si>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</si>
  <si>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</si>
  <si>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</si>
  <si>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</si>
  <si>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</si>
  <si>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</si>
  <si>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</si>
  <si>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</si>
  <si>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</si>
  <si>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</si>
  <si>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</si>
  <si>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</si>
  <si>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</si>
  <si>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</si>
  <si>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</si>
  <si>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</si>
  <si>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</si>
  <si>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</si>
  <si>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</si>
  <si>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</si>
  <si>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</si>
  <si>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</si>
  <si>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</si>
  <si>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</si>
  <si>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</si>
  <si>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</si>
  <si>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</si>
  <si>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</si>
  <si>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</si>
  <si>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</si>
  <si>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</si>
  <si>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</si>
  <si>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</si>
  <si>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</si>
  <si>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</si>
  <si>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</si>
  <si>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</si>
  <si>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</si>
  <si>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</si>
  <si>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</si>
  <si>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</si>
  <si>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</si>
  <si>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</si>
  <si>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</si>
  <si>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</si>
  <si>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</si>
  <si>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</si>
  <si>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</si>
  <si>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</si>
  <si>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</si>
  <si>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</si>
  <si>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</si>
  <si>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</si>
  <si>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</si>
  <si>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</si>
  <si>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</si>
  <si>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</si>
  <si>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</si>
  <si>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</si>
  <si>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</si>
  <si>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</si>
  <si>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</si>
  <si>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</si>
  <si>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</si>
  <si>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</si>
  <si>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</si>
  <si>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</si>
  <si>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</si>
  <si>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</si>
  <si>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</si>
  <si>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</si>
  <si>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</si>
  <si>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</si>
  <si>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</si>
  <si>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</si>
  <si>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</si>
  <si>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</si>
  <si>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</si>
  <si>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</si>
  <si>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</si>
  <si>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</si>
  <si>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</si>
  <si>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</si>
  <si>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</si>
  <si>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</si>
  <si>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</si>
  <si>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</si>
  <si>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</si>
  <si>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</si>
  <si>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</si>
  <si>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</si>
  <si>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</si>
  <si>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</si>
  <si>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</si>
  <si>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</si>
  <si>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</si>
  <si>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</si>
  <si>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</si>
  <si>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</si>
  <si>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</si>
  <si>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</si>
  <si>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</si>
  <si>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</si>
  <si>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</si>
  <si>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</si>
  <si>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</si>
  <si>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</si>
  <si>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</si>
  <si>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</si>
  <si>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</si>
  <si>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</si>
  <si>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</si>
  <si>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</si>
  <si>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</si>
  <si>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</si>
  <si>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</si>
  <si>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</si>
  <si>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</si>
  <si>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</si>
  <si>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</si>
  <si>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</si>
  <si>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</si>
  <si>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</si>
  <si>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</si>
  <si>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</si>
  <si>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</si>
  <si>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</si>
  <si>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</si>
  <si>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</si>
  <si>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</si>
  <si>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</si>
  <si>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</si>
  <si>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</si>
  <si>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</si>
  <si>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</si>
  <si>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</si>
  <si>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</si>
  <si>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</si>
  <si>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</si>
  <si>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</si>
  <si>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</si>
  <si>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</si>
  <si>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</si>
  <si>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</si>
  <si>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</si>
  <si>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</si>
  <si>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</si>
  <si>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</si>
  <si>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</si>
  <si>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</si>
  <si>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</si>
  <si>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</si>
  <si>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</si>
  <si>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</si>
  <si>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</si>
  <si>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</si>
  <si>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</si>
  <si>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</si>
  <si>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</si>
  <si>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</si>
  <si>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</si>
  <si>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</si>
  <si>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</si>
  <si>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</si>
  <si>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</si>
  <si>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</si>
  <si>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</si>
  <si>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</si>
  <si>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</si>
  <si>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</si>
  <si>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</si>
  <si>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</si>
  <si>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</si>
  <si>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</si>
  <si>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</si>
  <si>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</si>
  <si>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</si>
  <si>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</si>
  <si>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</si>
  <si>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</si>
  <si>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</si>
  <si>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</si>
  <si>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</si>
  <si>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</si>
  <si>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</si>
  <si>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</si>
  <si>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</si>
  <si>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</si>
  <si>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</si>
  <si>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</si>
  <si>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</si>
  <si>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</si>
  <si>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</si>
  <si>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</si>
  <si>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</si>
  <si>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</si>
  <si>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</si>
  <si>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</si>
  <si>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</si>
  <si>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</si>
  <si>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</si>
  <si>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</si>
  <si>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</si>
  <si>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</si>
  <si>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</si>
  <si>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</si>
  <si>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</si>
  <si>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</si>
  <si>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</si>
  <si>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</si>
  <si>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</si>
  <si>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</si>
  <si>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</si>
  <si>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</si>
  <si>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</si>
  <si>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</si>
  <si>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</si>
  <si>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</si>
  <si>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</si>
  <si>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</si>
  <si>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</si>
  <si>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</si>
  <si>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</si>
  <si>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</si>
  <si>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</si>
  <si>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</si>
  <si>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</si>
  <si>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</si>
  <si>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</si>
  <si>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</si>
  <si>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</si>
  <si>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</si>
  <si>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</si>
  <si>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</si>
  <si>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</si>
  <si>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</si>
  <si>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</si>
  <si>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</si>
  <si>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</si>
  <si>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</si>
  <si>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</si>
  <si>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</si>
  <si>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</si>
  <si>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</si>
  <si>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</si>
  <si>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</si>
  <si>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</si>
  <si>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</si>
  <si>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</si>
  <si>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</si>
  <si>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</si>
  <si>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</si>
  <si>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</si>
  <si>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</si>
  <si>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</si>
  <si>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</si>
  <si>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</si>
  <si>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</si>
  <si>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</si>
  <si>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</si>
  <si>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</si>
  <si>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</si>
  <si>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</si>
  <si>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</si>
  <si>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</si>
  <si>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</si>
  <si>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</si>
  <si>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</si>
  <si>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</si>
  <si>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</si>
  <si>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</si>
  <si>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</si>
  <si>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</si>
  <si>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</si>
  <si>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</si>
  <si>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</si>
  <si>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</si>
  <si>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</si>
  <si>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</si>
  <si>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</si>
  <si>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</si>
  <si>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</si>
  <si>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</si>
  <si>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</si>
  <si>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</si>
  <si>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</si>
  <si>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</si>
  <si>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</si>
  <si>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</si>
  <si>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</si>
  <si>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</si>
  <si>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</si>
  <si>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</si>
  <si>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</si>
  <si>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</si>
  <si>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</si>
  <si>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</si>
  <si>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</si>
  <si>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</si>
  <si>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</si>
  <si>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</si>
  <si>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</si>
  <si>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</si>
  <si>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</si>
  <si>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</si>
  <si>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</si>
  <si>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</si>
  <si>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</si>
  <si>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</si>
  <si>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</si>
  <si>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</si>
  <si>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</si>
  <si>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</si>
  <si>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</si>
  <si>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</si>
  <si>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</si>
  <si>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</si>
  <si>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</si>
  <si>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</si>
  <si>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</si>
  <si>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</si>
  <si>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</si>
  <si>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</si>
  <si>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</si>
  <si>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</si>
  <si>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</si>
  <si>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</si>
  <si>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</si>
  <si>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</si>
  <si>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</si>
  <si>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</si>
  <si>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</si>
  <si>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</si>
  <si>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</si>
  <si>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</si>
  <si>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</si>
  <si>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</si>
  <si>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</si>
  <si>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</si>
  <si>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</si>
  <si>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</si>
  <si>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</si>
  <si>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</si>
  <si>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</si>
  <si>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</si>
  <si>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</si>
  <si>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</si>
  <si>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</si>
  <si>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</si>
  <si>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</si>
  <si>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</si>
  <si>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</si>
  <si>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</si>
  <si>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</si>
  <si>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</si>
  <si>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</si>
  <si>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</si>
  <si>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</si>
  <si>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</si>
  <si>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</si>
  <si>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</si>
  <si>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</si>
  <si>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</si>
  <si>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</si>
  <si>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</si>
  <si>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</si>
  <si>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</si>
  <si>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</si>
  <si>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</si>
  <si>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</si>
  <si>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</si>
  <si>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</si>
  <si>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</si>
  <si>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</si>
  <si>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</si>
  <si>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</si>
  <si>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</si>
  <si>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</si>
  <si>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</si>
  <si>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</si>
  <si>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</si>
  <si>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</si>
  <si>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</si>
  <si>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</si>
  <si>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</si>
  <si>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</si>
  <si>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</si>
  <si>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</si>
  <si>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</si>
  <si>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</si>
  <si>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</si>
  <si>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</si>
  <si>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</si>
  <si>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</si>
  <si>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</si>
  <si>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</si>
  <si>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</si>
  <si>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</si>
  <si>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</si>
  <si>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</si>
  <si>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</si>
  <si>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</si>
  <si>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</si>
  <si>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</si>
  <si>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</si>
  <si>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</si>
  <si>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</si>
  <si>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</si>
  <si>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</si>
  <si>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</si>
  <si>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</si>
  <si>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</si>
  <si>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</si>
  <si>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</si>
  <si>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</si>
  <si>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</si>
  <si>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</si>
  <si>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</si>
  <si>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</si>
  <si>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</si>
  <si>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</si>
  <si>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</si>
  <si>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</si>
  <si>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</si>
  <si>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</si>
  <si>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</si>
  <si>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</si>
  <si>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</si>
  <si>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</si>
  <si>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</si>
  <si>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</si>
  <si>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</si>
  <si>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</si>
  <si>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</si>
  <si>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</si>
  <si>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</si>
  <si>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</si>
  <si>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</si>
  <si>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</si>
  <si>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</si>
  <si>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</si>
  <si>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</si>
  <si>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</si>
  <si>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</si>
  <si>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</si>
  <si>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</si>
  <si>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</si>
  <si>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</si>
  <si>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</si>
  <si>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</si>
  <si>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</si>
  <si>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</si>
  <si>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</si>
  <si>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</si>
  <si>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</si>
  <si>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</si>
  <si>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</si>
  <si>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</si>
  <si>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</si>
  <si>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</si>
  <si>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</si>
  <si>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</si>
  <si>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</si>
  <si>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</si>
  <si>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</si>
  <si>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</si>
  <si>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</si>
  <si>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</si>
  <si>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</si>
  <si>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</si>
  <si>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</si>
  <si>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</si>
  <si>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</si>
  <si>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</si>
  <si>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</si>
  <si>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</si>
  <si>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</si>
  <si>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</si>
  <si>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</si>
  <si>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</si>
  <si>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</si>
  <si>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</si>
  <si>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</si>
  <si>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</si>
  <si>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</si>
  <si>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</si>
  <si>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</si>
  <si>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</si>
  <si>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</si>
  <si>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</si>
  <si>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</si>
  <si>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</si>
  <si>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</si>
  <si>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</si>
  <si>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</si>
  <si>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</si>
  <si>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</si>
  <si>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</si>
  <si>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</si>
  <si>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</si>
  <si>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</si>
  <si>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</si>
  <si>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</si>
  <si>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</si>
  <si>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</si>
  <si>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</si>
  <si>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</si>
  <si>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</si>
  <si>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</si>
  <si>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</si>
  <si>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</si>
  <si>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</si>
  <si>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</si>
  <si>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</si>
  <si>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</si>
  <si>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</si>
  <si>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</si>
  <si>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</si>
  <si>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</si>
  <si>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</si>
  <si>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</si>
  <si>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</si>
  <si>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</si>
  <si>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</si>
  <si>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</si>
  <si>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</si>
  <si>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</si>
  <si>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</si>
  <si>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</si>
  <si>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</si>
  <si>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</si>
  <si>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</si>
  <si>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</si>
  <si>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</si>
  <si>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</si>
  <si>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</si>
  <si>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</si>
  <si>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</si>
  <si>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</si>
  <si>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</si>
  <si>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</si>
  <si>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</si>
  <si>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</si>
  <si>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</si>
  <si>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</si>
  <si>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</si>
  <si>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</si>
  <si>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</si>
  <si>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</si>
  <si>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</si>
  <si>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</si>
  <si>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</si>
  <si>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</si>
  <si>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</si>
  <si>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</si>
  <si>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</si>
  <si>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</si>
  <si>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</si>
  <si>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</si>
  <si>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</si>
  <si>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</si>
  <si>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</si>
  <si>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</si>
  <si>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</si>
  <si>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</si>
  <si>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</si>
  <si>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</si>
  <si>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</si>
  <si>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</si>
  <si>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</si>
  <si>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</si>
  <si>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</si>
  <si>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</si>
  <si>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</si>
  <si>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</si>
  <si>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</si>
  <si>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</si>
  <si>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</si>
  <si>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</si>
  <si>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</si>
  <si>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</si>
  <si>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</si>
  <si>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</si>
  <si>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</si>
  <si>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</si>
  <si>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</si>
  <si>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</si>
  <si>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</si>
  <si>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</si>
  <si>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</si>
  <si>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</si>
  <si>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</si>
  <si>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</si>
  <si>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</si>
  <si>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</si>
  <si>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</si>
  <si>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</si>
  <si>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</si>
  <si>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</si>
  <si>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</si>
  <si>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</si>
  <si>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</si>
  <si>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</si>
  <si>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</si>
  <si>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</si>
  <si>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</si>
  <si>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</si>
  <si>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</si>
  <si>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</si>
  <si>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</si>
  <si>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</si>
  <si>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</si>
  <si>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</si>
  <si>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</si>
  <si>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</si>
  <si>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</si>
  <si>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</si>
  <si>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</si>
  <si>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</si>
  <si>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</si>
  <si>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</si>
  <si>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</si>
  <si>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</si>
  <si>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</si>
  <si>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</si>
  <si>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</si>
  <si>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</si>
  <si>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</si>
  <si>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</si>
  <si>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</si>
  <si>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</si>
  <si>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</si>
  <si>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</si>
  <si>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</si>
  <si>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</si>
  <si>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</si>
  <si>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</si>
  <si>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</si>
  <si>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</si>
  <si>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</si>
  <si>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</si>
  <si>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</si>
  <si>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</si>
  <si>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</si>
  <si>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</si>
  <si>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</si>
  <si>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</si>
  <si>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</si>
  <si>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</si>
  <si>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</si>
  <si>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</si>
  <si>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</si>
  <si>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</si>
  <si>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</si>
  <si>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</si>
  <si>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</si>
  <si>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</si>
  <si>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</si>
  <si>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</si>
  <si>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</si>
  <si>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</si>
  <si>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</si>
  <si>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</si>
  <si>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</si>
  <si>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</si>
  <si>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</si>
  <si>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</si>
  <si>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</si>
  <si>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</si>
  <si>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</si>
  <si>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</si>
  <si>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</si>
  <si>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</si>
  <si>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</si>
  <si>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</si>
  <si>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</si>
  <si>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</si>
  <si>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</si>
  <si>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</si>
  <si>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</si>
  <si>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</si>
  <si>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</si>
  <si>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</si>
  <si>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</si>
  <si>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</si>
  <si>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</si>
  <si>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</si>
  <si>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</si>
  <si>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</si>
  <si>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</si>
  <si>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</si>
  <si>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</si>
  <si>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</si>
  <si>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</si>
  <si>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</si>
  <si>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</si>
  <si>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</si>
  <si>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</si>
  <si>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</si>
  <si>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</si>
  <si>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</si>
  <si>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</si>
  <si>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</si>
  <si>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</si>
  <si>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</si>
  <si>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</si>
  <si>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</si>
  <si>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</si>
  <si>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</si>
  <si>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</si>
  <si>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</si>
  <si>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</si>
  <si>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</si>
  <si>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</si>
  <si>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</si>
  <si>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</si>
  <si>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</si>
  <si>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</si>
  <si>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</si>
  <si>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</si>
  <si>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</si>
  <si>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</si>
  <si>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</si>
  <si>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</si>
  <si>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</si>
  <si>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</si>
  <si>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</si>
  <si>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</si>
  <si>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</si>
  <si>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</si>
  <si>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</si>
  <si>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</si>
  <si>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</si>
  <si>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</si>
  <si>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</si>
  <si>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</si>
  <si>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</si>
  <si>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</si>
  <si>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</si>
  <si>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</si>
  <si>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</si>
  <si>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</si>
  <si>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</si>
  <si>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</si>
  <si>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</si>
  <si>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</si>
  <si>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</si>
  <si>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</si>
  <si>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</si>
  <si>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</si>
  <si>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</si>
  <si>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</si>
  <si>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</si>
  <si>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</si>
  <si>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</si>
  <si>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</si>
  <si>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</si>
  <si>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</si>
  <si>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</si>
  <si>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</si>
  <si>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</si>
  <si>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</si>
  <si>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</si>
  <si>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</si>
  <si>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</si>
  <si>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</si>
  <si>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</si>
  <si>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</si>
  <si>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</si>
  <si>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</si>
  <si>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</si>
  <si>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</si>
  <si>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</si>
  <si>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</si>
  <si>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</si>
  <si>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</si>
  <si>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</si>
  <si>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</si>
  <si>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</si>
  <si>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</si>
  <si>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</si>
  <si>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</si>
  <si>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</si>
  <si>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</si>
  <si>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</si>
  <si>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</si>
  <si>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</si>
  <si>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</si>
  <si>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</si>
  <si>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</si>
  <si>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</si>
  <si>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</si>
  <si>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</si>
  <si>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</si>
  <si>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</si>
  <si>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</si>
  <si>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</si>
  <si>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</si>
  <si>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</si>
  <si>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</si>
  <si>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</si>
  <si>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</si>
  <si>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</si>
  <si>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</si>
  <si>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</si>
  <si>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</si>
  <si>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</si>
  <si>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</si>
  <si>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</si>
  <si>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</si>
  <si>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</si>
  <si>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</si>
  <si>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</si>
  <si>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</si>
  <si>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</si>
  <si>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</si>
  <si>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</si>
  <si>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</si>
  <si>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</si>
  <si>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</si>
  <si>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</si>
  <si>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</si>
  <si>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</si>
  <si>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</si>
  <si>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</si>
  <si>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</si>
  <si>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</si>
  <si>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</si>
  <si>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</si>
  <si>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</si>
  <si>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</si>
  <si>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</si>
  <si>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</si>
  <si>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</si>
  <si>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</si>
  <si>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</si>
  <si>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</si>
  <si>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</si>
  <si>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</si>
  <si>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</si>
  <si>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</si>
  <si>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</si>
  <si>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</si>
  <si>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</si>
  <si>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</si>
  <si>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</si>
  <si>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</si>
  <si>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</si>
  <si>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</si>
  <si>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</si>
  <si>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</si>
  <si>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</si>
  <si>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</si>
  <si>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</si>
  <si>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</si>
  <si>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</si>
  <si>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</si>
  <si>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</si>
  <si>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</si>
  <si>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</si>
  <si>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</si>
  <si>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</si>
  <si>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</si>
  <si>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</si>
  <si>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</si>
  <si>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</si>
  <si>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</si>
  <si>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</si>
  <si>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</si>
  <si>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</si>
  <si>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</si>
  <si>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</si>
  <si>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</si>
  <si>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</si>
  <si>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</si>
  <si>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</si>
  <si>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</si>
  <si>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</si>
  <si>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</si>
  <si>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</si>
  <si>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</si>
  <si>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</si>
  <si>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</si>
  <si>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</si>
  <si>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</si>
  <si>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</si>
  <si>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</si>
  <si>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</si>
  <si>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</si>
  <si>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</si>
  <si>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</si>
  <si>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</si>
  <si>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</si>
  <si>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</si>
  <si>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</si>
  <si>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</si>
  <si>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</si>
  <si>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</si>
  <si>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</si>
  <si>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</si>
  <si>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</si>
  <si>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</si>
  <si>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</si>
  <si>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</si>
  <si>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</si>
  <si>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</si>
  <si>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</si>
  <si>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</si>
  <si>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</si>
  <si>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</si>
  <si>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</si>
  <si>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</si>
  <si>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</si>
  <si>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</si>
  <si>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</si>
  <si>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</si>
  <si>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</si>
  <si>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</si>
  <si>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</si>
  <si>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</si>
  <si>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</si>
  <si>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</si>
  <si>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</si>
  <si>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</si>
  <si>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</si>
  <si>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</si>
  <si>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</si>
  <si>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</si>
  <si>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</si>
  <si>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</si>
  <si>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</si>
  <si>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</si>
  <si>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</si>
  <si>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</si>
  <si>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</si>
  <si>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</si>
  <si>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</si>
  <si>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</si>
  <si>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</si>
  <si>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</si>
  <si>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</si>
  <si>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</si>
  <si>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</si>
  <si>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</si>
  <si>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</si>
  <si>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</si>
  <si>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</si>
  <si>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</si>
  <si>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</si>
  <si>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</si>
  <si>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</si>
  <si>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</si>
  <si>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</si>
  <si>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</si>
  <si>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</si>
  <si>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</si>
  <si>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</si>
  <si>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</si>
  <si>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</si>
  <si>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</si>
  <si>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</si>
  <si>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</si>
  <si>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</si>
  <si>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</si>
  <si>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</si>
  <si>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</si>
  <si>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</si>
  <si>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</si>
  <si>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</si>
  <si>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</si>
  <si>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</si>
  <si>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</si>
  <si>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</si>
  <si>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</si>
  <si>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</si>
  <si>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</si>
  <si>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</si>
  <si>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</si>
  <si>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</si>
  <si>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</si>
  <si>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</si>
  <si>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</si>
  <si>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</si>
  <si>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</si>
  <si>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</si>
  <si>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</si>
  <si>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</si>
  <si>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</si>
  <si>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</si>
  <si>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</si>
  <si>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</si>
  <si>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</si>
  <si>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</si>
  <si>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</si>
  <si>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</si>
  <si>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</si>
  <si>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</si>
  <si>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</si>
  <si>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</si>
  <si>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</si>
  <si>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</si>
  <si>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</si>
  <si>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</si>
  <si>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</si>
  <si>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</si>
  <si>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</si>
  <si>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</si>
  <si>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</si>
  <si>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</si>
  <si>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</si>
  <si>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</si>
  <si>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</si>
  <si>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</si>
  <si>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</si>
  <si>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</si>
  <si>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</si>
  <si>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</si>
  <si>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</si>
  <si>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</si>
  <si>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</si>
  <si>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</si>
  <si>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</si>
  <si>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</si>
  <si>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</si>
  <si>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</si>
  <si>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</si>
  <si>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</si>
  <si>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</si>
  <si>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</si>
  <si>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</si>
  <si>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</si>
  <si>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</si>
  <si>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</si>
  <si>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</si>
  <si>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</si>
  <si>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</si>
  <si>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</si>
  <si>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</si>
  <si>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</si>
  <si>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</si>
  <si>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</si>
  <si>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</si>
  <si>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</si>
  <si>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</si>
  <si>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</si>
  <si>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</si>
  <si>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</si>
  <si>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</si>
  <si>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</si>
  <si>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</si>
  <si>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</si>
  <si>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</si>
  <si>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</si>
  <si>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</si>
  <si>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</si>
  <si>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</si>
  <si>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</si>
  <si>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</si>
  <si>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</si>
  <si>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</si>
  <si>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</si>
  <si>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</si>
  <si>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</si>
  <si>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</si>
  <si>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</si>
  <si>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</si>
  <si>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</si>
  <si>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</si>
  <si>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</si>
  <si>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</si>
  <si>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</si>
  <si>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</si>
  <si>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</si>
  <si>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</si>
  <si>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</si>
  <si>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</si>
  <si>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</si>
  <si>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</si>
  <si>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</si>
  <si>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</si>
  <si>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</si>
  <si>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</si>
  <si>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</si>
  <si>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</si>
  <si>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</si>
  <si>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</si>
  <si>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</si>
  <si>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</si>
  <si>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</si>
  <si>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</si>
  <si>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</si>
  <si>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</si>
  <si>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</si>
  <si>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</si>
  <si>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</si>
  <si>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</si>
  <si>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</si>
  <si>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</si>
  <si>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</si>
  <si>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</si>
  <si>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</si>
  <si>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</si>
  <si>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</si>
  <si>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</si>
  <si>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</si>
  <si>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</si>
  <si>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</si>
  <si>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</si>
  <si>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</si>
  <si>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</si>
  <si>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</si>
  <si>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</si>
  <si>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</si>
  <si>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</si>
  <si>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</si>
  <si>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</si>
  <si>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</si>
  <si>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</si>
  <si>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</si>
  <si>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</si>
  <si>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</si>
  <si>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</si>
  <si>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</si>
  <si>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</si>
  <si>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</si>
  <si>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</si>
  <si>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</si>
  <si>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</si>
  <si>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</si>
  <si>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</si>
  <si>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</si>
  <si>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</si>
  <si>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</si>
  <si>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</si>
  <si>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</si>
  <si>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</si>
  <si>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</si>
  <si>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</si>
  <si>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</si>
  <si>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</si>
  <si>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</si>
  <si>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</si>
  <si>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</si>
  <si>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</si>
  <si>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</si>
  <si>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</si>
  <si>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</si>
  <si>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</si>
  <si>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</si>
  <si>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</si>
  <si>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</si>
  <si>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</si>
  <si>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</si>
  <si>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</si>
  <si>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</si>
  <si>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</si>
  <si>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</si>
  <si>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</si>
  <si>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</si>
  <si>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</si>
  <si>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</si>
  <si>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</si>
  <si>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</si>
  <si>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</si>
  <si>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</si>
  <si>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</si>
  <si>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</si>
  <si>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</si>
  <si>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</si>
  <si>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</si>
  <si>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</si>
  <si>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</si>
  <si>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</si>
  <si>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</si>
  <si>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</si>
  <si>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</si>
  <si>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</si>
  <si>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</si>
  <si>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</si>
  <si>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</si>
  <si>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</si>
  <si>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</si>
  <si>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</si>
  <si>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</si>
  <si>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</si>
  <si>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</si>
  <si>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</si>
  <si>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</si>
  <si>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</si>
  <si>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</si>
  <si>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</si>
  <si>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</si>
  <si>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</si>
  <si>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</si>
  <si>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</si>
  <si>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</si>
  <si>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</si>
  <si>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</si>
  <si>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</si>
  <si>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</si>
  <si>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</si>
  <si>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</si>
  <si>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</si>
  <si>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</si>
  <si>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</si>
  <si>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</si>
  <si>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</si>
  <si>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</si>
  <si>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</si>
  <si>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</si>
  <si>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</si>
  <si>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</si>
  <si>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</si>
  <si>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</si>
  <si>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</si>
  <si>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</si>
  <si>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</si>
  <si>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</si>
  <si>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</si>
  <si>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</si>
  <si>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</si>
  <si>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</si>
  <si>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</si>
  <si>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</si>
  <si>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</si>
  <si>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</si>
  <si>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</si>
  <si>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</si>
  <si>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</si>
  <si>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</si>
  <si>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</si>
  <si>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</si>
  <si>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</si>
  <si>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</si>
  <si>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</si>
  <si>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</si>
  <si>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</si>
  <si>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</si>
  <si>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</si>
  <si>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</si>
  <si>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</si>
  <si>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</si>
  <si>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</si>
  <si>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</si>
  <si>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</si>
  <si>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</si>
  <si>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</si>
  <si>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</si>
  <si>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</si>
  <si>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</si>
  <si>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</si>
  <si>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</si>
  <si>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</si>
  <si>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</si>
  <si>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</si>
  <si>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</si>
  <si>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</si>
  <si>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</si>
  <si>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</si>
  <si>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</si>
  <si>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</si>
  <si>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</si>
  <si>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</si>
  <si>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</si>
  <si>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</si>
  <si>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</si>
  <si>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</si>
  <si>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</si>
  <si>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</si>
  <si>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</si>
  <si>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</si>
  <si>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</si>
  <si>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</si>
  <si>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</si>
  <si>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</si>
  <si>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</si>
  <si>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</si>
  <si>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</si>
  <si>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</si>
  <si>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</si>
  <si>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</si>
  <si>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</si>
  <si>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</si>
  <si>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</si>
  <si>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</si>
  <si>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</si>
  <si>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</si>
  <si>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</si>
  <si>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</si>
  <si>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</si>
  <si>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</si>
  <si>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</si>
  <si>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</si>
  <si>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</si>
  <si>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</si>
  <si>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</si>
  <si>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</si>
  <si>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</si>
  <si>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</si>
  <si>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</si>
  <si>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</si>
  <si>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</si>
  <si>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</si>
  <si>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</si>
  <si>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</si>
  <si>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</si>
  <si>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</si>
  <si>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</si>
  <si>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</si>
  <si>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</si>
  <si>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</si>
  <si>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</si>
  <si>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</si>
  <si>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</si>
  <si>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</si>
  <si>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</si>
  <si>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</si>
  <si>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</si>
  <si>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</si>
  <si>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</si>
  <si>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</si>
  <si>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</si>
  <si>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</si>
  <si>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</si>
  <si>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</si>
  <si>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</si>
  <si>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</si>
  <si>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</si>
  <si>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</si>
  <si>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</si>
  <si>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</si>
  <si>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</si>
  <si>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</si>
  <si>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</si>
  <si>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</si>
  <si>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</si>
  <si>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</si>
  <si>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</si>
  <si>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</si>
  <si>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</si>
  <si>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</si>
  <si>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</si>
  <si>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</si>
  <si>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</si>
  <si>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</si>
  <si>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</si>
  <si>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</si>
  <si>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</si>
  <si>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</si>
  <si>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</si>
  <si>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</si>
  <si>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</si>
  <si>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</si>
  <si>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</si>
  <si>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</si>
  <si>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</si>
  <si>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</si>
  <si>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</si>
  <si>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</si>
  <si>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</si>
  <si>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</si>
  <si>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</si>
  <si>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</si>
  <si>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</si>
  <si>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</si>
  <si>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</si>
  <si>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</si>
  <si>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</si>
  <si>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</si>
  <si>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</si>
  <si>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</si>
  <si>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</si>
  <si>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</si>
  <si>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</si>
  <si>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</si>
  <si>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</si>
  <si>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</si>
  <si>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</si>
  <si>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</si>
  <si>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</si>
  <si>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</si>
  <si>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</si>
  <si>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</si>
  <si>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</si>
  <si>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</si>
  <si>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</si>
  <si>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</si>
  <si>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</si>
  <si>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</si>
  <si>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</si>
  <si>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</si>
  <si>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</si>
  <si>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</si>
  <si>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</si>
  <si>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</si>
  <si>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</si>
  <si>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</si>
  <si>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</si>
  <si>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</si>
  <si>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</si>
  <si>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</si>
  <si>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</si>
  <si>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</si>
  <si>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</si>
  <si>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</si>
  <si>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</si>
  <si>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</si>
  <si>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</si>
  <si>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</si>
  <si>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</si>
  <si>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</si>
  <si>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</si>
  <si>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</si>
  <si>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</si>
  <si>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</si>
  <si>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</si>
  <si>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</si>
  <si>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</si>
  <si>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</si>
  <si>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</si>
  <si>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</si>
  <si>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</si>
  <si>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</si>
  <si>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</si>
  <si>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</si>
  <si>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</si>
  <si>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</si>
  <si>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</si>
  <si>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</si>
  <si>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</si>
  <si>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</si>
  <si>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</si>
  <si>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</si>
  <si>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</si>
  <si>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</si>
  <si>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</si>
  <si>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</si>
  <si>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</si>
  <si>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</si>
  <si>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</si>
  <si>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</si>
  <si>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</si>
  <si>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</si>
  <si>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</si>
  <si>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</si>
  <si>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</si>
  <si>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</si>
  <si>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</si>
  <si>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</si>
  <si>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</si>
  <si>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</si>
  <si>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</si>
  <si>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</si>
  <si>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</si>
  <si>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</si>
  <si>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</si>
  <si>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</si>
  <si>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</si>
  <si>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</si>
  <si>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</si>
  <si>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</si>
  <si>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</si>
  <si>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</si>
  <si>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</si>
  <si>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</si>
  <si>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</si>
  <si>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</si>
  <si>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</si>
  <si>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</si>
  <si>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</si>
  <si>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</si>
  <si>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</si>
  <si>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</si>
  <si>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</si>
  <si>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</si>
  <si>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</si>
  <si>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</si>
  <si>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</si>
  <si>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</si>
  <si>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</si>
  <si>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</si>
  <si>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</si>
  <si>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</si>
  <si>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</si>
  <si>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</si>
  <si>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</si>
  <si>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</si>
  <si>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</si>
  <si>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</si>
  <si>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</si>
  <si>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</si>
  <si>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</si>
  <si>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</si>
  <si>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</si>
  <si>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</si>
  <si>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</si>
  <si>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</si>
  <si>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</si>
  <si>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</si>
  <si>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</si>
  <si>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</si>
  <si>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</si>
  <si>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</si>
  <si>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</si>
  <si>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</si>
  <si>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</si>
  <si>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</si>
  <si>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</si>
  <si>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</si>
  <si>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</si>
  <si>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</si>
  <si>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</si>
  <si>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</si>
  <si>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</si>
  <si>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</si>
  <si>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</si>
  <si>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</si>
  <si>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</si>
  <si>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</si>
  <si>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</si>
  <si>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</si>
  <si>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</si>
  <si>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</si>
  <si>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</si>
  <si>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</si>
  <si>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</si>
  <si>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</si>
  <si>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</si>
  <si>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</si>
  <si>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</si>
  <si>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</si>
  <si>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</si>
  <si>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</si>
  <si>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</si>
  <si>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</si>
  <si>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</si>
  <si>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</si>
  <si>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</si>
  <si>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</si>
  <si>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</si>
  <si>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</si>
  <si>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</si>
  <si>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</si>
  <si>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</si>
  <si>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</si>
  <si>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</si>
  <si>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</si>
  <si>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</si>
  <si>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</si>
  <si>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</si>
  <si>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</si>
  <si>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</si>
  <si>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</si>
  <si>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</si>
  <si>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</si>
  <si>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</si>
  <si>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</si>
  <si>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</si>
  <si>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</si>
  <si>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</si>
  <si>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</si>
  <si>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</si>
  <si>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</si>
  <si>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</si>
  <si>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</si>
  <si>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</si>
  <si>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</si>
  <si>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</si>
  <si>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</si>
  <si>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</si>
  <si>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</si>
  <si>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</si>
  <si>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</si>
  <si>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</si>
  <si>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</si>
  <si>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</si>
  <si>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</si>
  <si>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</si>
  <si>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</si>
  <si>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</si>
  <si>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</si>
  <si>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</si>
  <si>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</si>
  <si>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</si>
  <si>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</si>
  <si>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</si>
  <si>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</si>
  <si>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</si>
  <si>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</si>
  <si>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</si>
  <si>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</si>
  <si>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</si>
  <si>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</si>
  <si>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</si>
  <si>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</si>
  <si>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</si>
  <si>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</si>
  <si>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</si>
  <si>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</si>
  <si>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</si>
  <si>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</si>
  <si>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</si>
  <si>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</si>
  <si>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</si>
  <si>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</si>
  <si>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</si>
  <si>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</si>
  <si>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</si>
  <si>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</si>
  <si>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</si>
  <si>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</si>
  <si>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</si>
  <si>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</si>
  <si>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</si>
  <si>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</si>
  <si>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</si>
  <si>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</si>
  <si>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</si>
  <si>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</si>
  <si>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</si>
  <si>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</si>
  <si>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</si>
  <si>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</si>
  <si>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</si>
  <si>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</si>
  <si>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</si>
  <si>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</si>
  <si>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</si>
  <si>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</si>
  <si>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</si>
  <si>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</si>
  <si>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</si>
  <si>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</si>
  <si>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</si>
  <si>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</si>
  <si>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</si>
  <si>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</si>
  <si>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</si>
  <si>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</si>
  <si>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</si>
  <si>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</si>
  <si>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</si>
  <si>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</si>
  <si>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</si>
  <si>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</si>
  <si>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</si>
  <si>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</si>
  <si>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</si>
  <si>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</si>
  <si>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</si>
  <si>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</si>
  <si>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</si>
  <si>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</si>
  <si>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</si>
  <si>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</si>
  <si>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</si>
  <si>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</si>
  <si>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</si>
  <si>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</si>
  <si>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</si>
  <si>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</si>
  <si>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</si>
  <si>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</si>
  <si>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</si>
  <si>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</si>
  <si>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</si>
  <si>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</si>
  <si>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</si>
  <si>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</si>
  <si>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</si>
  <si>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</si>
  <si>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</si>
  <si>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</si>
  <si>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</si>
  <si>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</si>
  <si>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</si>
  <si>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</si>
  <si>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</si>
  <si>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</si>
  <si>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</si>
  <si>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</si>
  <si>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</si>
  <si>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</si>
  <si>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</si>
  <si>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</si>
  <si>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</si>
  <si>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</si>
  <si>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</si>
  <si>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</si>
  <si>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</si>
  <si>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</si>
  <si>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</si>
  <si>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</si>
  <si>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</si>
  <si>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</si>
  <si>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</si>
  <si>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</si>
  <si>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</si>
  <si>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</si>
  <si>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</si>
  <si>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</si>
  <si>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</si>
  <si>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</si>
  <si>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</si>
  <si>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</si>
  <si>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</si>
  <si>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</si>
  <si>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</si>
  <si>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</si>
  <si>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</si>
  <si>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</si>
  <si>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</si>
  <si>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</si>
  <si>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</si>
  <si>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</si>
  <si>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</si>
  <si>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</si>
  <si>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</si>
  <si>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</si>
  <si>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</si>
  <si>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</si>
  <si>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</si>
  <si>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</si>
  <si>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</si>
  <si>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</si>
  <si>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</si>
  <si>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</si>
  <si>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</si>
  <si>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</si>
  <si>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</si>
  <si>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</si>
  <si>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</si>
  <si>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</si>
  <si>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</si>
  <si>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</si>
  <si>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</si>
  <si>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</si>
  <si>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</si>
  <si>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</si>
  <si>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</si>
  <si>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</si>
  <si>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</si>
  <si>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</si>
  <si>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</si>
  <si>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</si>
  <si>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</si>
  <si>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</si>
  <si>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</si>
  <si>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</si>
  <si>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</si>
  <si>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</si>
  <si>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</si>
  <si>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</si>
  <si>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</si>
  <si>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</si>
  <si>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</si>
  <si>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</si>
  <si>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</si>
  <si>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</si>
  <si>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</si>
  <si>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</si>
  <si>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</si>
  <si>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</si>
  <si>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</si>
  <si>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</si>
  <si>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</si>
  <si>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</si>
  <si>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</si>
  <si>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</si>
  <si>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</si>
  <si>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</si>
  <si>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</si>
  <si>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</si>
  <si>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</si>
  <si>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</si>
  <si>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</si>
  <si>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</si>
  <si>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</si>
  <si>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</si>
  <si>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</si>
  <si>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</si>
  <si>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</si>
  <si>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</si>
  <si>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</si>
  <si>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</si>
  <si>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</si>
  <si>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</si>
  <si>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</si>
  <si>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</si>
  <si>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</si>
  <si>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</si>
  <si>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</si>
  <si>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</si>
  <si>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</si>
  <si>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</si>
  <si>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</si>
  <si>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</si>
  <si>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</si>
  <si>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</si>
  <si>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</si>
  <si>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</si>
  <si>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</si>
  <si>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</si>
  <si>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</si>
  <si>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</si>
  <si>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</si>
  <si>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</si>
  <si>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</si>
  <si>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</si>
  <si>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</si>
  <si>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</si>
  <si>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</si>
  <si>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</si>
  <si>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</si>
  <si>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</si>
  <si>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</si>
  <si>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</si>
  <si>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</si>
  <si>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</si>
  <si>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</si>
  <si>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</si>
  <si>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</si>
  <si>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</si>
  <si>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</si>
  <si>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</si>
  <si>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</si>
  <si>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</si>
  <si>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</si>
  <si>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</si>
  <si>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</si>
  <si>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</si>
  <si>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</si>
  <si>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</si>
  <si>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</si>
  <si>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</si>
  <si>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</si>
  <si>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</si>
  <si>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</si>
  <si>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</si>
  <si>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</si>
  <si>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</si>
  <si>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</si>
  <si>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</si>
  <si>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</si>
  <si>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</si>
  <si>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</si>
  <si>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</si>
  <si>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</si>
  <si>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</si>
  <si>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</si>
  <si>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</si>
  <si>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</si>
  <si>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</si>
  <si>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</si>
  <si>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</si>
  <si>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</si>
  <si>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</si>
  <si>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</si>
  <si>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</si>
  <si>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</si>
  <si>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</si>
  <si>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</si>
  <si>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</si>
  <si>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</si>
  <si>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</si>
  <si>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</si>
  <si>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</si>
  <si>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</si>
  <si>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</si>
  <si>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</si>
  <si>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</si>
  <si>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</si>
  <si>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</si>
  <si>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</si>
  <si>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</si>
  <si>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</si>
  <si>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</si>
  <si>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</si>
  <si>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</si>
  <si>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</si>
  <si>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</si>
  <si>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</si>
  <si>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</si>
  <si>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</si>
  <si>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</si>
  <si>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</si>
  <si>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</si>
  <si>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</si>
  <si>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</si>
  <si>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</si>
  <si>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</si>
  <si>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</si>
  <si>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</si>
  <si>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</si>
  <si>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</si>
  <si>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</si>
  <si>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</si>
  <si>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</si>
  <si>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</si>
  <si>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</si>
  <si>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</si>
  <si>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</si>
  <si>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</si>
  <si>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</si>
  <si>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</si>
  <si>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</si>
  <si>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</si>
  <si>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</si>
  <si>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</si>
  <si>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</si>
  <si>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</si>
  <si>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</si>
  <si>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</si>
  <si>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</si>
  <si>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</si>
  <si>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</si>
  <si>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</si>
  <si>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</si>
  <si>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</si>
  <si>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</si>
  <si>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</si>
  <si>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</si>
  <si>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</si>
  <si>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</si>
  <si>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</si>
  <si>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</si>
  <si>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</si>
  <si>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</si>
  <si>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</si>
  <si>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</si>
  <si>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</si>
  <si>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</si>
  <si>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</si>
  <si>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</si>
  <si>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</si>
  <si>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</si>
  <si>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</si>
  <si>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</si>
  <si>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</si>
  <si>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</si>
  <si>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</si>
  <si>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</si>
  <si>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</si>
  <si>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</si>
  <si>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</si>
  <si>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</si>
  <si>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</si>
  <si>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</si>
  <si>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</si>
  <si>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</si>
  <si>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</si>
  <si>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</si>
  <si>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</si>
  <si>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</si>
  <si>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</si>
  <si>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</si>
  <si>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</si>
  <si>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</si>
  <si>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</si>
  <si>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</si>
  <si>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</si>
  <si>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</si>
  <si>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</si>
  <si>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</si>
  <si>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</si>
  <si>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</si>
  <si>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</si>
  <si>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</si>
  <si>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</si>
  <si>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</si>
  <si>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</si>
  <si>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</si>
  <si>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</si>
  <si>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</si>
  <si>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</si>
  <si>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</si>
  <si>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</si>
  <si>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</si>
  <si>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</si>
  <si>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</si>
  <si>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</si>
  <si>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</si>
  <si>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</si>
  <si>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</si>
  <si>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</si>
  <si>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</si>
  <si>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</si>
  <si>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</si>
  <si>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</si>
  <si>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</si>
  <si>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</si>
  <si>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</si>
  <si>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</si>
  <si>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</si>
  <si>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</si>
  <si>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</si>
  <si>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</si>
  <si>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</si>
  <si>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</si>
  <si>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</si>
  <si>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</si>
  <si>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</si>
  <si>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</si>
  <si>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</si>
  <si>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</si>
  <si>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</si>
  <si>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</si>
  <si>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</si>
  <si>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</si>
  <si>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</si>
  <si>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</si>
  <si>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</si>
  <si>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</si>
  <si>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</si>
  <si>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</si>
  <si>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</si>
  <si>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</si>
  <si>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</si>
  <si>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</si>
  <si>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</si>
  <si>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</si>
  <si>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</si>
  <si>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</si>
  <si>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</si>
  <si>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</si>
  <si>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</si>
  <si>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</si>
  <si>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</si>
  <si>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</si>
  <si>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</si>
  <si>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</si>
  <si>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</si>
  <si>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</si>
  <si>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</si>
  <si>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</si>
  <si>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</si>
  <si>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</si>
  <si>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</si>
  <si>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</si>
  <si>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</si>
  <si>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</si>
  <si>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</si>
  <si>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</si>
  <si>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</si>
  <si>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</si>
  <si>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</si>
  <si>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</si>
  <si>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</si>
  <si>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</si>
  <si>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</si>
  <si>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</si>
  <si>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</si>
  <si>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</si>
  <si>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</si>
  <si>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</si>
  <si>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</si>
  <si>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</si>
  <si>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</si>
  <si>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</si>
  <si>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</si>
  <si>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</si>
  <si>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</si>
  <si>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</si>
  <si>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</si>
  <si>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</si>
  <si>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</si>
  <si>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</si>
  <si>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</si>
  <si>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</si>
  <si>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</si>
  <si>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</si>
  <si>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</si>
  <si>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</si>
  <si>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</si>
  <si>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</si>
  <si>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</si>
  <si>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</si>
  <si>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</si>
  <si>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</si>
  <si>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</si>
  <si>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</si>
  <si>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</si>
  <si>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</si>
  <si>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</si>
  <si>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</si>
  <si>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</si>
  <si>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</si>
  <si>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</si>
  <si>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</si>
  <si>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</si>
  <si>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</si>
  <si>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</si>
  <si>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</si>
  <si>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</si>
  <si>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</si>
  <si>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</si>
  <si>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</si>
  <si>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</si>
  <si>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</si>
  <si>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</si>
  <si>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</si>
  <si>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</si>
  <si>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</si>
  <si>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</si>
  <si>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</si>
  <si>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</si>
  <si>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</si>
  <si>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</si>
  <si>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</si>
  <si>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</si>
  <si>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</si>
  <si>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</si>
  <si>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</si>
  <si>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</si>
  <si>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</si>
  <si>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</si>
  <si>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</si>
  <si>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</si>
  <si>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</si>
  <si>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</si>
  <si>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</si>
  <si>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</si>
  <si>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</si>
  <si>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</si>
  <si>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</si>
  <si>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</si>
  <si>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</si>
  <si>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</si>
  <si>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</si>
  <si>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</si>
  <si>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</si>
  <si>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</si>
  <si>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</si>
  <si>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</si>
  <si>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</si>
  <si>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</si>
  <si>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</si>
  <si>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</si>
  <si>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</si>
  <si>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</si>
  <si>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</si>
  <si>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</si>
  <si>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</si>
  <si>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</si>
  <si>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</si>
  <si>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</si>
  <si>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</si>
  <si>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</si>
  <si>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</si>
  <si>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</si>
  <si>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</si>
  <si>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</si>
  <si>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</si>
  <si>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</si>
  <si>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</si>
  <si>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</si>
  <si>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</si>
  <si>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</si>
  <si>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</si>
  <si>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</si>
  <si>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</si>
  <si>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</si>
  <si>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</si>
  <si>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</si>
  <si>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</si>
  <si>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</si>
  <si>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</si>
  <si>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</si>
  <si>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</si>
  <si>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</si>
  <si>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</si>
  <si>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</si>
  <si>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</si>
  <si>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</si>
  <si>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</si>
  <si>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</si>
  <si>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</si>
  <si>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</si>
  <si>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</si>
  <si>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</si>
  <si>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</si>
  <si>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</si>
  <si>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</si>
  <si>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</si>
  <si>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</si>
  <si>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</si>
  <si>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</si>
  <si>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</si>
  <si>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</si>
  <si>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</si>
  <si>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</si>
  <si>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</si>
  <si>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</si>
  <si>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</si>
  <si>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</si>
  <si>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</si>
  <si>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</si>
  <si>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</si>
  <si>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</si>
  <si>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</si>
  <si>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</si>
  <si>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</si>
  <si>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</si>
  <si>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</si>
  <si>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</si>
  <si>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</si>
  <si>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</si>
  <si>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</si>
  <si>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</si>
  <si>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</si>
  <si>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</si>
  <si>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</si>
  <si>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</si>
  <si>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</si>
  <si>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</si>
  <si>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</si>
  <si>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</si>
  <si>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</si>
  <si>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</si>
  <si>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</si>
  <si>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</si>
  <si>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</si>
  <si>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</si>
  <si>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</si>
  <si>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</si>
  <si>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</si>
  <si>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</si>
  <si>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</si>
  <si>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</si>
  <si>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</si>
  <si>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</si>
  <si>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</si>
  <si>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</si>
  <si>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</si>
  <si>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</si>
  <si>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</si>
  <si>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</si>
  <si>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</si>
  <si>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</si>
  <si>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</si>
  <si>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</si>
  <si>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</si>
  <si>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</si>
  <si>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</si>
  <si>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</si>
  <si>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</si>
  <si>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</si>
  <si>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</si>
  <si>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</si>
  <si>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</si>
  <si>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</si>
  <si>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</si>
  <si>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</si>
  <si>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</si>
  <si>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</si>
  <si>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</si>
  <si>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</si>
  <si>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</si>
  <si>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</si>
  <si>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</si>
  <si>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</si>
  <si>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</si>
  <si>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</si>
  <si>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</si>
  <si>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</si>
  <si>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</si>
  <si>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</si>
  <si>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</si>
  <si>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</si>
  <si>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</si>
  <si>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</si>
  <si>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</si>
  <si>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</si>
  <si>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</si>
  <si>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</si>
  <si>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</si>
  <si>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</si>
  <si>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</si>
  <si>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</si>
  <si>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</si>
  <si>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</si>
  <si>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</si>
  <si>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</si>
  <si>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</si>
  <si>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</si>
  <si>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</si>
  <si>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</si>
  <si>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</si>
  <si>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</si>
  <si>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</si>
  <si>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</si>
  <si>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</si>
  <si>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</si>
  <si>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</si>
  <si>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</si>
  <si>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</si>
  <si>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</si>
  <si>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</si>
  <si>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</si>
  <si>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</si>
  <si>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</si>
  <si>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</si>
  <si>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</si>
  <si>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</si>
  <si>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</si>
  <si>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</si>
  <si>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</si>
  <si>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</si>
  <si>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</si>
  <si>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</si>
  <si>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</si>
  <si>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</si>
  <si>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</si>
  <si>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</si>
  <si>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</si>
  <si>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</si>
  <si>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</si>
  <si>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</si>
  <si>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</si>
  <si>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</si>
  <si>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</si>
  <si>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</si>
  <si>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</si>
  <si>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</si>
  <si>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</si>
  <si>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</si>
  <si>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</si>
  <si>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</si>
  <si>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</si>
  <si>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</si>
  <si>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</si>
  <si>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</si>
  <si>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</si>
  <si>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</si>
  <si>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</si>
  <si>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</si>
  <si>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</si>
  <si>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</si>
  <si>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</si>
  <si>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</si>
  <si>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</si>
  <si>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</si>
  <si>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</si>
  <si>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</si>
  <si>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</si>
  <si>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</si>
  <si>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</si>
  <si>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</si>
  <si>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</si>
  <si>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</si>
  <si>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</si>
  <si>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</si>
  <si>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</si>
  <si>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</si>
  <si>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</si>
  <si>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</si>
  <si>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</si>
  <si>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</si>
  <si>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</si>
  <si>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</si>
  <si>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</si>
  <si>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</si>
  <si>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</si>
  <si>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</si>
  <si>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</si>
  <si>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</si>
  <si>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</si>
  <si>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</si>
  <si>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</si>
  <si>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</si>
  <si>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</si>
  <si>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</si>
  <si>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</si>
  <si>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</si>
  <si>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</si>
  <si>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</si>
  <si>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</si>
  <si>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</si>
  <si>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</si>
  <si>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</si>
  <si>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</si>
  <si>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</si>
  <si>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</si>
  <si>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</si>
  <si>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</si>
  <si>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</si>
  <si>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</si>
  <si>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</si>
  <si>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</si>
  <si>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</si>
  <si>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</si>
  <si>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</si>
  <si>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</si>
  <si>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</si>
  <si>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</si>
  <si>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</si>
  <si>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</si>
  <si>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</si>
  <si>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</si>
  <si>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</si>
  <si>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</si>
  <si>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</si>
  <si>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</si>
  <si>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</si>
  <si>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</si>
  <si>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</si>
  <si>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</si>
  <si>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</si>
  <si>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</si>
  <si>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</si>
  <si>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</si>
  <si>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</si>
  <si>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</si>
  <si>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</si>
  <si>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</si>
  <si>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</si>
  <si>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</si>
  <si>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</si>
  <si>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</si>
  <si>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</si>
  <si>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</si>
  <si>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</si>
  <si>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</si>
  <si>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</si>
  <si>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</si>
  <si>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</si>
  <si>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</si>
  <si>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</si>
  <si>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</si>
  <si>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</si>
  <si>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</si>
  <si>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</si>
  <si>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</si>
  <si>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</si>
  <si>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</si>
  <si>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</si>
  <si>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</si>
  <si>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</si>
  <si>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</si>
  <si>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</si>
  <si>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</si>
  <si>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</si>
  <si>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</si>
  <si>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</si>
  <si>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</si>
  <si>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</si>
  <si>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</si>
  <si>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</si>
  <si>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</si>
  <si>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</si>
  <si>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</si>
  <si>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</si>
  <si>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</si>
  <si>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</si>
  <si>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</si>
  <si>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</si>
  <si>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</si>
  <si>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</si>
  <si>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</si>
  <si>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</si>
  <si>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</si>
  <si>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</si>
  <si>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</si>
  <si>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</si>
  <si>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</si>
  <si>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</si>
  <si>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</si>
  <si>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</si>
  <si>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</si>
  <si>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</si>
  <si>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</si>
  <si>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</si>
  <si>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</si>
  <si>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</si>
  <si>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</si>
  <si>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</si>
  <si>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</si>
  <si>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</si>
  <si>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</si>
  <si>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</si>
  <si>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</si>
  <si>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</si>
  <si>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</si>
  <si>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</si>
  <si>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</si>
  <si>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</si>
  <si>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</si>
  <si>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</si>
  <si>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</si>
  <si>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</si>
  <si>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</si>
  <si>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</si>
  <si>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</si>
  <si>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</si>
  <si>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</si>
  <si>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</si>
  <si>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</si>
  <si>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</si>
  <si>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</si>
  <si>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</si>
  <si>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</si>
  <si>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</si>
  <si>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</si>
  <si>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</si>
  <si>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</si>
  <si>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</si>
  <si>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</si>
  <si>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</si>
  <si>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</si>
  <si>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</si>
  <si>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</si>
  <si>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</si>
  <si>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</si>
  <si>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</si>
  <si>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</si>
  <si>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</si>
  <si>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</si>
  <si>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</si>
  <si>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</si>
  <si>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</si>
  <si>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</si>
  <si>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</si>
  <si>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</si>
  <si>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</si>
  <si>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</si>
  <si>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</si>
  <si>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</si>
  <si>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</si>
  <si>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</si>
  <si>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</si>
  <si>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</si>
  <si>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</si>
  <si>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</si>
  <si>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</si>
  <si>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</si>
  <si>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</si>
  <si>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</si>
  <si>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</si>
  <si>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</si>
  <si>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</si>
  <si>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</si>
  <si>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</si>
  <si>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</si>
  <si>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</si>
  <si>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</si>
  <si>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</si>
  <si>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</si>
  <si>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</si>
  <si>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</si>
  <si>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</si>
  <si>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</si>
  <si>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</si>
  <si>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</si>
  <si>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</si>
  <si>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</si>
  <si>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</si>
  <si>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</si>
  <si>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</si>
  <si>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</si>
  <si>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</si>
  <si>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</si>
  <si>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</si>
  <si>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</si>
  <si>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</si>
  <si>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</si>
  <si>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</si>
  <si>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</si>
  <si>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</si>
  <si>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</si>
  <si>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</si>
  <si>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</si>
  <si>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</si>
  <si>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</si>
  <si>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</si>
  <si>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</si>
  <si>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</si>
  <si>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</si>
  <si>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</si>
  <si>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</si>
  <si>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</si>
  <si>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</si>
  <si>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</si>
  <si>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</si>
  <si>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</si>
  <si>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</si>
  <si>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</si>
  <si>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</si>
  <si>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</si>
  <si>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</si>
  <si>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</si>
  <si>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</si>
  <si>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</si>
  <si>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</si>
  <si>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</si>
  <si>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</si>
  <si>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</si>
  <si>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</si>
  <si>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</si>
  <si>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</si>
  <si>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</si>
  <si>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</si>
  <si>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</si>
  <si>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</si>
  <si>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</si>
  <si>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</si>
  <si>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</si>
  <si>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</si>
  <si>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</si>
  <si>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</si>
  <si>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</si>
  <si>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</si>
  <si>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</si>
  <si>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</si>
  <si>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</si>
  <si>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</si>
  <si>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</si>
  <si>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</si>
  <si>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</si>
  <si>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</si>
  <si>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</si>
  <si>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</si>
  <si>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</si>
  <si>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</si>
  <si>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</si>
  <si>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</si>
  <si>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</si>
  <si>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</si>
  <si>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</si>
  <si>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</si>
  <si>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</si>
  <si>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</si>
  <si>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</si>
  <si>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</si>
  <si>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</si>
  <si>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</si>
  <si>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</si>
  <si>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</si>
  <si>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</si>
  <si>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</si>
  <si>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</si>
  <si>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</si>
  <si>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</si>
  <si>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</si>
  <si>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</si>
  <si>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</si>
  <si>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</si>
  <si>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</si>
  <si>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</si>
  <si>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</si>
  <si>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</si>
  <si>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</si>
  <si>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</si>
  <si>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</si>
  <si>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</si>
  <si>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</si>
  <si>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</si>
  <si>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</si>
  <si>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</si>
  <si>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</si>
  <si>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</si>
  <si>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</si>
  <si>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</si>
  <si>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</si>
  <si>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</si>
  <si>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</si>
  <si>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</si>
  <si>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</si>
  <si>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</si>
  <si>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</si>
  <si>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</si>
  <si>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</si>
  <si>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</si>
  <si>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</si>
  <si>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</si>
  <si>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</si>
  <si>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</si>
  <si>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</si>
  <si>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</si>
  <si>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</si>
  <si>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</si>
  <si>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</si>
  <si>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</si>
  <si>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</si>
  <si>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</si>
  <si>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</si>
  <si>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</si>
  <si>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</si>
  <si>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</si>
  <si>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</si>
  <si>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</si>
  <si>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</si>
  <si>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</si>
  <si>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</si>
  <si>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</si>
  <si>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</si>
  <si>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</si>
  <si>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</si>
  <si>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</si>
  <si>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</si>
  <si>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</si>
  <si>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</si>
  <si>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</si>
  <si>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</si>
  <si>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</si>
  <si>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</si>
  <si>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</si>
  <si>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</si>
  <si>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</si>
  <si>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</si>
  <si>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</si>
  <si>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</si>
  <si>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</si>
  <si>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</si>
  <si>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</si>
  <si>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</si>
  <si>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</si>
  <si>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</si>
  <si>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</si>
  <si>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</si>
  <si>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</si>
  <si>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</si>
  <si>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</si>
  <si>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</si>
  <si>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</si>
  <si>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</si>
  <si>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</si>
  <si>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</si>
  <si>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</si>
  <si>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</si>
  <si>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</si>
  <si>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</si>
  <si>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</si>
  <si>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</si>
  <si>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</si>
  <si>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</si>
  <si>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</si>
  <si>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</si>
  <si>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</si>
  <si>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</si>
  <si>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</si>
  <si>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</si>
  <si>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</si>
  <si>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</si>
  <si>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</si>
  <si>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</si>
  <si>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</si>
  <si>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</si>
  <si>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</si>
  <si>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</si>
  <si>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</si>
  <si>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</si>
  <si>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</si>
  <si>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</si>
  <si>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</si>
  <si>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</si>
  <si>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</si>
  <si>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</si>
  <si>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</si>
  <si>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</si>
  <si>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</si>
  <si>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</si>
  <si>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</si>
  <si>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</si>
  <si>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</si>
  <si>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</si>
  <si>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</si>
  <si>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</si>
  <si>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</si>
  <si>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</si>
  <si>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</si>
  <si>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</si>
  <si>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</si>
  <si>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</si>
  <si>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</si>
  <si>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</si>
  <si>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</si>
  <si>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</si>
  <si>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</si>
  <si>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</si>
  <si>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</si>
  <si>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</si>
  <si>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</si>
  <si>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</si>
  <si>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</si>
  <si>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</si>
  <si>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</si>
  <si>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</si>
  <si>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</si>
  <si>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</si>
  <si>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</si>
  <si>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</si>
  <si>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</si>
  <si>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</si>
  <si>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</si>
  <si>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</si>
  <si>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</si>
  <si>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</si>
  <si>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</si>
  <si>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</si>
  <si>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</si>
  <si>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</si>
  <si>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</si>
  <si>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</si>
  <si>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</si>
  <si>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</si>
  <si>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</si>
  <si>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</si>
  <si>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</si>
  <si>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</si>
  <si>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</si>
  <si>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</si>
  <si>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</si>
  <si>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</si>
  <si>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</si>
  <si>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</si>
  <si>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</si>
  <si>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</si>
  <si>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</si>
  <si>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</si>
  <si>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</si>
  <si>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</si>
  <si>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</si>
  <si>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</si>
  <si>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</si>
  <si>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</si>
  <si>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</si>
  <si>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</si>
  <si>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</si>
  <si>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</si>
  <si>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</si>
  <si>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</si>
  <si>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</si>
  <si>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</si>
  <si>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</si>
  <si>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</si>
  <si>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</si>
  <si>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</si>
  <si>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</si>
  <si>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</si>
  <si>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</si>
  <si>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</si>
  <si>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</si>
  <si>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</si>
  <si>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</si>
  <si>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</si>
  <si>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</si>
  <si>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</si>
  <si>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</si>
  <si>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</si>
  <si>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</si>
  <si>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</si>
  <si>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</si>
  <si>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</si>
  <si>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</si>
  <si>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</si>
  <si>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</si>
  <si>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</si>
  <si>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</si>
  <si>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</si>
  <si>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</si>
  <si>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</si>
  <si>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</si>
  <si>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</si>
  <si>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</si>
  <si>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</si>
  <si>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</si>
  <si>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</si>
  <si>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</si>
  <si>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</si>
  <si>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</si>
  <si>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</si>
  <si>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</si>
  <si>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</si>
  <si>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</si>
  <si>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</si>
  <si>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</si>
  <si>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</si>
  <si>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</si>
  <si>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</si>
  <si>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</si>
  <si>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</si>
  <si>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</si>
  <si>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</si>
  <si>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</si>
  <si>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</si>
  <si>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</si>
  <si>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</si>
  <si>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</si>
  <si>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</si>
  <si>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</si>
  <si>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</si>
  <si>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</si>
  <si>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</si>
  <si>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</si>
  <si>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</si>
  <si>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</si>
  <si>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</si>
  <si>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</si>
  <si>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</si>
  <si>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</si>
  <si>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</si>
  <si>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</si>
  <si>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</si>
  <si>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</si>
  <si>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</si>
  <si>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</si>
  <si>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</si>
  <si>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</si>
  <si>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</si>
  <si>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</si>
  <si>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</si>
  <si>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</si>
  <si>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</si>
  <si>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</si>
  <si>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</si>
  <si>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</si>
  <si>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</si>
  <si>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</si>
  <si>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</si>
  <si>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</si>
  <si>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</si>
  <si>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</si>
  <si>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</si>
  <si>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</si>
  <si>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</si>
  <si>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</si>
  <si>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</si>
  <si>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</si>
  <si>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</si>
  <si>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</si>
  <si>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</si>
  <si>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</si>
  <si>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</si>
  <si>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</si>
  <si>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</si>
  <si>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</si>
  <si>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</si>
  <si>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</si>
  <si>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</si>
  <si>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</si>
  <si>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</si>
  <si>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</si>
  <si>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</si>
  <si>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</si>
  <si>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</si>
  <si>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</si>
  <si>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</si>
  <si>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</si>
  <si>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</si>
  <si>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</si>
  <si>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</si>
  <si>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</si>
  <si>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</si>
  <si>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</si>
  <si>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</si>
  <si>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</si>
  <si>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</si>
  <si>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</si>
  <si>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</si>
  <si>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</si>
  <si>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</si>
  <si>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</si>
  <si>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</si>
  <si>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</si>
  <si>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</si>
  <si>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</si>
  <si>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</si>
  <si>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</si>
  <si>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</si>
  <si>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</si>
  <si>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</si>
  <si>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</si>
  <si>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</si>
  <si>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</si>
  <si>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</si>
  <si>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</si>
  <si>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</si>
  <si>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</si>
  <si>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</si>
  <si>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</si>
  <si>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</si>
  <si>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</si>
  <si>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</si>
  <si>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</si>
  <si>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</si>
  <si>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</si>
  <si>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</si>
  <si>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</si>
  <si>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</si>
  <si>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</si>
  <si>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</si>
  <si>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</si>
  <si>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</si>
  <si>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</si>
  <si>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</si>
  <si>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</si>
  <si>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</si>
  <si>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</si>
  <si>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</si>
  <si>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</si>
  <si>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</si>
  <si>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</si>
  <si>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</si>
  <si>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</si>
  <si>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</si>
  <si>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</si>
  <si>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</si>
  <si>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</si>
  <si>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</si>
  <si>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</si>
  <si>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</si>
  <si>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</si>
  <si>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</si>
  <si>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</si>
  <si>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</si>
  <si>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</si>
  <si>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</si>
  <si>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</si>
  <si>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</si>
  <si>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</si>
  <si>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</si>
  <si>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</si>
  <si>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</si>
  <si>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</si>
  <si>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</si>
  <si>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</si>
  <si>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</si>
  <si>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</si>
  <si>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</si>
  <si>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</si>
  <si>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</si>
  <si>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</si>
  <si>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</si>
  <si>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</si>
  <si>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</si>
  <si>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</si>
  <si>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</si>
  <si>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</si>
  <si>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</si>
  <si>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</si>
  <si>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</si>
  <si>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</si>
  <si>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</si>
  <si>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</si>
  <si>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</si>
  <si>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</si>
  <si>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</si>
  <si>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</si>
  <si>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</si>
  <si>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</si>
  <si>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</si>
  <si>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</si>
  <si>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</si>
  <si>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</si>
  <si>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</si>
  <si>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</si>
  <si>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</si>
  <si>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</si>
  <si>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</si>
  <si>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</si>
  <si>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</si>
  <si>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</si>
  <si>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</si>
  <si>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</si>
  <si>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</si>
  <si>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</si>
  <si>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</si>
  <si>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</si>
  <si>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</si>
  <si>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</si>
  <si>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</si>
  <si>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</si>
  <si>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</si>
  <si>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</si>
  <si>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</si>
  <si>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</si>
  <si>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</si>
  <si>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</si>
  <si>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</si>
  <si>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</si>
  <si>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</si>
  <si>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</si>
  <si>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</si>
  <si>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</si>
  <si>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</si>
  <si>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</si>
  <si>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</si>
  <si>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</si>
  <si>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</si>
  <si>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</si>
  <si>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</si>
  <si>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</si>
  <si>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</si>
  <si>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</si>
  <si>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</si>
  <si>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</si>
  <si>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</si>
  <si>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</si>
  <si>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</si>
  <si>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</si>
  <si>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</si>
  <si>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</si>
  <si>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</si>
  <si>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</si>
  <si>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</si>
  <si>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</si>
  <si>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</si>
  <si>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</si>
  <si>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</si>
  <si>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</si>
  <si>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</si>
  <si>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</si>
  <si>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</si>
  <si>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</si>
  <si>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</si>
  <si>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</si>
  <si>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</si>
  <si>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</si>
  <si>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</si>
  <si>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</si>
  <si>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</si>
  <si>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</si>
  <si>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</si>
  <si>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</si>
  <si>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</si>
  <si>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</si>
  <si>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</si>
  <si>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</si>
  <si>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</si>
  <si>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</si>
  <si>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</si>
  <si>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</si>
  <si>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</si>
  <si>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</si>
  <si>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</si>
  <si>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</si>
  <si>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</si>
  <si>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</si>
  <si>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</si>
  <si>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</si>
  <si>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</si>
  <si>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</si>
  <si>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</si>
  <si>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</si>
  <si>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</si>
  <si>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</si>
  <si>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</si>
  <si>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</si>
  <si>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</si>
  <si>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</si>
  <si>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</si>
  <si>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</si>
  <si>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</si>
  <si>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</si>
  <si>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</si>
  <si>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</si>
  <si>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</si>
  <si>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</si>
  <si>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</si>
  <si>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</si>
  <si>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</si>
  <si>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</si>
  <si>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</si>
  <si>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</si>
  <si>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</si>
  <si>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</si>
  <si>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</si>
  <si>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</si>
  <si>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</si>
  <si>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</si>
  <si>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</si>
  <si>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</si>
  <si>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</si>
  <si>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</si>
  <si>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</si>
  <si>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</si>
  <si>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</si>
  <si>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</si>
  <si>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</si>
  <si>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</si>
  <si>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</si>
  <si>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</si>
  <si>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</si>
  <si>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</si>
  <si>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</si>
  <si>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</si>
  <si>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</si>
  <si>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</si>
  <si>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</si>
  <si>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</si>
  <si>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</si>
  <si>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</si>
  <si>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</si>
  <si>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</si>
  <si>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</si>
  <si>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</si>
  <si>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</si>
  <si>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</si>
  <si>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</si>
  <si>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</si>
  <si>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</si>
  <si>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</si>
  <si>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</si>
  <si>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</si>
  <si>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</si>
  <si>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</si>
  <si>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</si>
  <si>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</si>
  <si>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</si>
  <si>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</si>
  <si>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</si>
  <si>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</si>
  <si>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</si>
  <si>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</si>
  <si>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</si>
  <si>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</si>
  <si>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</si>
  <si>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</si>
  <si>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</si>
  <si>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</si>
  <si>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</si>
  <si>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</si>
  <si>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</si>
  <si>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</si>
  <si>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</si>
  <si>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</si>
  <si>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</si>
  <si>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</si>
  <si>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</si>
  <si>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</si>
  <si>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</si>
  <si>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</si>
  <si>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</si>
  <si>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</si>
  <si>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</si>
  <si>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</si>
  <si>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</si>
  <si>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</si>
  <si>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</si>
  <si>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</si>
  <si>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</si>
  <si>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</si>
  <si>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</si>
  <si>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</si>
  <si>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</si>
  <si>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</si>
  <si>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</si>
  <si>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</si>
  <si>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</si>
  <si>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</si>
  <si>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</si>
  <si>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</si>
  <si>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</si>
  <si>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</si>
  <si>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</si>
  <si>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</si>
  <si>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</si>
  <si>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</si>
  <si>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</si>
  <si>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</si>
  <si>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</si>
  <si>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</si>
  <si>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</si>
  <si>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</si>
  <si>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</si>
  <si>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</si>
  <si>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</si>
  <si>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</si>
  <si>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</si>
  <si>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</si>
  <si>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</si>
  <si>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</si>
  <si>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</si>
  <si>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</si>
  <si>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</si>
  <si>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</si>
  <si>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</si>
  <si>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</si>
  <si>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</si>
  <si>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</si>
  <si>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</si>
  <si>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</si>
  <si>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</si>
  <si>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</si>
  <si>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</si>
  <si>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</si>
  <si>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</si>
  <si>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</si>
  <si>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</si>
  <si>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</si>
  <si>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</si>
  <si>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</si>
  <si>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</si>
  <si>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</si>
  <si>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</si>
  <si>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</si>
  <si>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</si>
  <si>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</si>
  <si>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</si>
  <si>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</si>
  <si>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</si>
  <si>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</si>
  <si>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</si>
  <si>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</si>
  <si>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</si>
  <si>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</si>
  <si>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</si>
  <si>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</si>
  <si>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</si>
  <si>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</si>
  <si>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</si>
  <si>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</si>
  <si>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</si>
  <si>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</si>
  <si>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</si>
  <si>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</si>
  <si>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</si>
  <si>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</si>
  <si>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</si>
  <si>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</si>
  <si>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</si>
  <si>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</si>
  <si>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</si>
  <si>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</si>
  <si>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</si>
  <si>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</si>
  <si>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</si>
  <si>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</si>
  <si>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</si>
  <si>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</si>
  <si>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</si>
  <si>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</si>
  <si>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</si>
  <si>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</si>
  <si>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</si>
  <si>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</si>
  <si>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</si>
  <si>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</si>
  <si>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</si>
  <si>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</si>
  <si>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</si>
  <si>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</si>
  <si>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</si>
  <si>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</si>
  <si>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</si>
  <si>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</si>
  <si>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</si>
  <si>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</si>
  <si>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</si>
  <si>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</si>
  <si>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</si>
  <si>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</si>
  <si>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</si>
  <si>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</si>
  <si>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</si>
  <si>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</si>
  <si>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</si>
  <si>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</si>
  <si>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</si>
  <si>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</si>
  <si>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</si>
  <si>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</si>
  <si>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</si>
  <si>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</si>
  <si>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</si>
  <si>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</si>
  <si>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</si>
  <si>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</si>
  <si>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</si>
  <si>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</si>
  <si>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</si>
  <si>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</si>
  <si>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</si>
  <si>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</si>
  <si>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</si>
  <si>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</si>
  <si>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</si>
  <si>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</si>
  <si>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</si>
  <si>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</si>
  <si>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</si>
  <si>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</si>
  <si>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</si>
  <si>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</si>
  <si>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</si>
  <si>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</si>
  <si>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</si>
  <si>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</si>
  <si>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</si>
  <si>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</si>
  <si>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</si>
  <si>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</si>
  <si>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</si>
  <si>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</si>
  <si>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</si>
  <si>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</si>
  <si>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</si>
  <si>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</si>
  <si>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</si>
  <si>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</si>
  <si>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</si>
  <si>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</si>
  <si>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</si>
  <si>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</si>
  <si>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</si>
  <si>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</si>
  <si>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</si>
  <si>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</si>
  <si>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</si>
  <si>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</si>
  <si>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</si>
  <si>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</si>
  <si>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</si>
  <si>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</si>
  <si>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</si>
  <si>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</si>
  <si>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</si>
  <si>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</si>
  <si>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</si>
  <si>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</si>
  <si>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</si>
  <si>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</si>
  <si>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</si>
  <si>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</si>
  <si>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</si>
  <si>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</si>
  <si>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</si>
  <si>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</si>
  <si>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</si>
  <si>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</si>
  <si>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</si>
  <si>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</si>
  <si>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</si>
  <si>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</si>
  <si>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</si>
  <si>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</si>
  <si>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</si>
  <si>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</si>
  <si>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</si>
  <si>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</si>
  <si>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</si>
  <si>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</si>
  <si>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</si>
  <si>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</si>
  <si>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</si>
  <si>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</si>
  <si>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</si>
  <si>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</si>
  <si>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</si>
  <si>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</si>
  <si>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</si>
  <si>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</si>
  <si>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</si>
  <si>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</si>
  <si>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</si>
  <si>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</si>
  <si>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</si>
  <si>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</si>
  <si>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</si>
  <si>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</si>
  <si>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</si>
  <si>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</si>
  <si>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</si>
  <si>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</si>
  <si>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</si>
  <si>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</si>
  <si>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</si>
  <si>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</si>
  <si>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</si>
  <si>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</si>
  <si>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</si>
  <si>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</si>
  <si>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</si>
  <si>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</si>
  <si>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</si>
  <si>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</si>
  <si>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</si>
  <si>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</si>
  <si>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</si>
  <si>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</si>
  <si>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</si>
  <si>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</si>
  <si>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</si>
  <si>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</si>
  <si>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</si>
  <si>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</si>
  <si>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</si>
  <si>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</si>
  <si>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</si>
  <si>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</si>
  <si>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</si>
  <si>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</si>
  <si>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</si>
  <si>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</si>
  <si>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</si>
  <si>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</si>
  <si>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</si>
  <si>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</si>
  <si>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</si>
  <si>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</si>
  <si>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</si>
  <si>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</si>
  <si>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</si>
  <si>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</si>
  <si>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</si>
  <si>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</si>
  <si>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</si>
  <si>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</si>
  <si>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</si>
  <si>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</si>
  <si>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</si>
  <si>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</si>
  <si>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</si>
  <si>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</si>
  <si>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</si>
  <si>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</si>
  <si>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</si>
  <si>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</si>
  <si>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</si>
  <si>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</si>
  <si>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</si>
  <si>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</si>
  <si>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</si>
  <si>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</si>
  <si>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</si>
  <si>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</si>
  <si>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</si>
  <si>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</si>
  <si>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</si>
  <si>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</si>
  <si>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</si>
  <si>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</si>
  <si>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</si>
  <si>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</si>
  <si>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</si>
  <si>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</si>
  <si>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</si>
  <si>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</si>
  <si>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</si>
  <si>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</si>
  <si>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</si>
  <si>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</si>
  <si>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</si>
  <si>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</si>
  <si>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</si>
  <si>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</si>
  <si>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</si>
  <si>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</si>
  <si>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</si>
  <si>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</si>
  <si>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</si>
  <si>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</si>
  <si>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</si>
  <si>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</si>
  <si>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</si>
  <si>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</si>
  <si>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</si>
  <si>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</si>
  <si>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</si>
  <si>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</si>
  <si>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</si>
  <si>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</si>
  <si>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</si>
  <si>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</si>
  <si>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</si>
  <si>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</si>
  <si>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</si>
  <si>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</si>
  <si>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</si>
  <si>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</si>
  <si>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</si>
  <si>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</si>
  <si>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</si>
  <si>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</si>
  <si>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</si>
  <si>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</si>
  <si>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</si>
  <si>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</si>
  <si>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</si>
  <si>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</si>
  <si>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</si>
  <si>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</si>
  <si>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</si>
  <si>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</si>
  <si>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</si>
  <si>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</si>
  <si>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</si>
  <si>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</si>
  <si>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</si>
  <si>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</si>
  <si>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</si>
  <si>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</si>
  <si>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</si>
  <si>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</si>
  <si>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</si>
  <si>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</si>
  <si>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</si>
  <si>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</si>
  <si>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</si>
  <si>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</si>
  <si>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</si>
  <si>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</si>
  <si>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</si>
  <si>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</si>
  <si>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</si>
  <si>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</si>
  <si>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</si>
  <si>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</si>
  <si>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</si>
  <si>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</si>
  <si>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</si>
  <si>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</si>
  <si>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</si>
  <si>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</si>
  <si>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</si>
  <si>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</si>
  <si>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</si>
  <si>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</si>
  <si>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</si>
  <si>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</si>
  <si>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</si>
  <si>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</si>
  <si>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</si>
  <si>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</si>
  <si>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</si>
  <si>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</si>
  <si>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</si>
  <si>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</si>
  <si>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</si>
  <si>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</si>
  <si>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</si>
  <si>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</si>
  <si>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</si>
  <si>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</si>
  <si>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</si>
  <si>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</si>
  <si>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</si>
  <si>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</si>
  <si>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</si>
  <si>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</si>
  <si>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</si>
  <si>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</si>
  <si>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</si>
  <si>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</si>
  <si>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</si>
  <si>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</si>
  <si>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</si>
  <si>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</si>
  <si>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</si>
  <si>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</si>
  <si>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</si>
  <si>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</si>
  <si>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</si>
  <si>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</si>
  <si>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</si>
  <si>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</si>
  <si>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</si>
  <si>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</si>
  <si>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</si>
  <si>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</si>
  <si>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</si>
  <si>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</si>
  <si>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</si>
  <si>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</si>
  <si>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</si>
  <si>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</si>
  <si>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</si>
  <si>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</si>
  <si>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</si>
  <si>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</si>
  <si>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</si>
  <si>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</si>
  <si>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</si>
  <si>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</si>
  <si>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</si>
  <si>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</si>
  <si>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</si>
  <si>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</si>
  <si>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</si>
  <si>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</si>
  <si>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</si>
  <si>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</si>
  <si>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</si>
  <si>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</si>
  <si>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</si>
  <si>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</si>
  <si>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</si>
  <si>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</si>
  <si>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</si>
  <si>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</si>
  <si>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</si>
  <si>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</si>
  <si>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</si>
  <si>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</si>
  <si>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</si>
  <si>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</si>
  <si>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</si>
  <si>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</si>
  <si>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</si>
  <si>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</si>
  <si>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</si>
  <si>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</si>
  <si>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</si>
  <si>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</si>
  <si>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</si>
  <si>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</si>
  <si>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</si>
  <si>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</si>
  <si>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</si>
  <si>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</si>
  <si>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</si>
  <si>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</si>
  <si>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</si>
  <si>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</si>
  <si>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</si>
  <si>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</si>
  <si>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</si>
  <si>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</si>
  <si>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</si>
  <si>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</si>
  <si>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</si>
  <si>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</si>
  <si>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</si>
  <si>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</si>
  <si>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</si>
  <si>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</si>
  <si>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</si>
  <si>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</si>
  <si>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</si>
  <si>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</si>
  <si>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</si>
  <si>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</si>
  <si>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</si>
  <si>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</si>
  <si>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</si>
  <si>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</si>
  <si>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</si>
  <si>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</si>
  <si>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</si>
  <si>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</si>
  <si>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</si>
  <si>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</si>
  <si>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</si>
  <si>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</si>
  <si>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</si>
  <si>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</si>
  <si>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</si>
  <si>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</si>
  <si>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</si>
  <si>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</si>
  <si>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</si>
  <si>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</si>
  <si>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</si>
  <si>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</si>
  <si>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</si>
  <si>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</si>
  <si>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</si>
  <si>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</si>
  <si>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</si>
  <si>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</si>
  <si>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</si>
  <si>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</si>
  <si>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</si>
  <si>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</si>
  <si>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</si>
  <si>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</si>
  <si>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</si>
  <si>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</si>
  <si>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</si>
  <si>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</si>
  <si>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</si>
  <si>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</si>
  <si>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</si>
  <si>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</si>
  <si>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</si>
  <si>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</si>
  <si>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</si>
  <si>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</si>
  <si>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</si>
  <si>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</si>
  <si>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</si>
  <si>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</si>
  <si>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</si>
  <si>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</si>
  <si>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</si>
  <si>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</si>
  <si>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</si>
  <si>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</si>
  <si>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</si>
  <si>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</si>
  <si>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</si>
  <si>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</si>
  <si>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</si>
  <si>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</si>
  <si>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</si>
  <si>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</si>
  <si>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</si>
  <si>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</si>
  <si>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</si>
  <si>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</si>
  <si>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</si>
  <si>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</si>
  <si>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</si>
  <si>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</si>
  <si>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</si>
  <si>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</si>
  <si>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</si>
  <si>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</si>
  <si>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</si>
  <si>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</si>
  <si>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</si>
  <si>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</si>
  <si>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</si>
  <si>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</si>
  <si>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</si>
  <si>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</si>
  <si>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</si>
  <si>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</si>
  <si>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</si>
  <si>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</si>
  <si>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</si>
  <si>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</si>
  <si>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</si>
  <si>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</si>
  <si>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</si>
  <si>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</si>
  <si>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</si>
  <si>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</si>
  <si>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</si>
  <si>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</si>
  <si>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</si>
  <si>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</si>
  <si>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</si>
  <si>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</si>
  <si>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</si>
  <si>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</si>
  <si>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</si>
  <si>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</si>
  <si>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</si>
  <si>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</si>
  <si>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</si>
  <si>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</si>
  <si>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</si>
  <si>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</si>
  <si>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</si>
  <si>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</si>
  <si>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</si>
  <si>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</si>
  <si>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</si>
  <si>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</si>
  <si>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</si>
  <si>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</si>
  <si>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</si>
  <si>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</si>
  <si>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</si>
  <si>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</si>
  <si>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</si>
  <si>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</si>
  <si>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</si>
  <si>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</si>
  <si>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</si>
  <si>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</si>
  <si>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</si>
  <si>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</si>
  <si>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</si>
  <si>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</si>
  <si>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</si>
  <si>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</si>
  <si>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</si>
  <si>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</si>
  <si>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</si>
  <si>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</si>
  <si>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</si>
  <si>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</si>
  <si>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</si>
  <si>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</si>
  <si>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</si>
  <si>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</si>
  <si>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</si>
  <si>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</si>
  <si>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</si>
  <si>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</si>
  <si>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</si>
  <si>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</si>
  <si>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</si>
  <si>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</si>
  <si>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</si>
  <si>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</si>
  <si>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</si>
  <si>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</si>
  <si>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</si>
  <si>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</si>
  <si>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</si>
  <si>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</si>
  <si>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</si>
  <si>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</si>
  <si>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</si>
  <si>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</si>
  <si>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</si>
  <si>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</si>
  <si>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</si>
  <si>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</si>
  <si>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</si>
  <si>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</si>
  <si>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</si>
  <si>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</si>
  <si>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</si>
  <si>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</si>
  <si>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</si>
  <si>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</si>
  <si>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</si>
  <si>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</si>
  <si>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</si>
  <si>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</si>
  <si>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</si>
  <si>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</si>
  <si>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</si>
  <si>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</si>
  <si>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</si>
  <si>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</si>
  <si>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</si>
  <si>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</si>
  <si>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</si>
  <si>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</si>
  <si>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</si>
  <si>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</si>
  <si>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</si>
  <si>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</si>
  <si>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</si>
  <si>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</si>
  <si>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</si>
  <si>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</si>
  <si>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</si>
  <si>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</si>
  <si>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</si>
  <si>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</si>
  <si>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</si>
  <si>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</si>
  <si>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</si>
  <si>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</si>
  <si>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</si>
  <si>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</si>
  <si>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</si>
  <si>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</si>
  <si>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</si>
  <si>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</si>
  <si>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</si>
  <si>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</si>
  <si>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</si>
  <si>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</si>
  <si>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</si>
  <si>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</si>
  <si>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</si>
  <si>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</si>
  <si>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</si>
  <si>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</si>
  <si>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</si>
  <si>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</si>
  <si>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</si>
  <si>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</si>
  <si>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</si>
  <si>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</si>
  <si>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</si>
  <si>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</si>
  <si>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</si>
  <si>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</si>
  <si>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</si>
  <si>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</si>
  <si>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</si>
  <si>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</si>
  <si>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</si>
  <si>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</si>
  <si>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</si>
  <si>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</si>
  <si>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</si>
  <si>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</si>
  <si>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</si>
  <si>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</si>
  <si>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</si>
  <si>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</si>
  <si>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</si>
  <si>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</si>
  <si>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</si>
  <si>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</si>
  <si>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</si>
  <si>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</si>
  <si>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</si>
  <si>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</si>
  <si>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</si>
  <si>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</si>
  <si>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</si>
  <si>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</si>
  <si>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</si>
  <si>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</si>
  <si>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</si>
  <si>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</si>
  <si>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</si>
  <si>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</si>
  <si>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</si>
  <si>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</si>
  <si>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</si>
  <si>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</si>
  <si>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</si>
  <si>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</si>
  <si>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</si>
  <si>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</si>
  <si>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</si>
  <si>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</si>
  <si>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</si>
  <si>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</si>
  <si>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</si>
  <si>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</si>
  <si>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</si>
  <si>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</si>
  <si>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</si>
  <si>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</si>
  <si>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</si>
  <si>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</si>
  <si>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</si>
  <si>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</si>
  <si>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</si>
  <si>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</si>
  <si>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</si>
  <si>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</si>
  <si>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</si>
  <si>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</si>
  <si>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</si>
  <si>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</si>
  <si>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</si>
  <si>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</si>
  <si>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</si>
  <si>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</si>
  <si>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</si>
  <si>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</si>
  <si>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</si>
  <si>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</si>
  <si>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</si>
  <si>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</si>
  <si>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</si>
  <si>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</si>
  <si>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</si>
  <si>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</si>
  <si>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</si>
  <si>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</si>
  <si>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</si>
  <si>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</si>
  <si>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</si>
  <si>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</si>
  <si>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</si>
  <si>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</si>
  <si>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</si>
  <si>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</si>
  <si>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</si>
  <si>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</si>
  <si>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</si>
  <si>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</si>
  <si>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</si>
  <si>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</si>
  <si>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</si>
  <si>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</si>
  <si>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</si>
  <si>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</si>
  <si>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</si>
  <si>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</si>
  <si>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</si>
  <si>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</si>
  <si>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</si>
  <si>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</si>
  <si>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</si>
  <si>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</si>
  <si>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</si>
  <si>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</si>
  <si>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</si>
  <si>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</si>
  <si>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</si>
  <si>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</si>
  <si>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</si>
  <si>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</si>
  <si>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</si>
  <si>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</si>
  <si>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</si>
  <si>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</si>
  <si>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</si>
  <si>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</si>
  <si>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</si>
  <si>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</si>
  <si>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</si>
  <si>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</si>
  <si>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</si>
  <si>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</si>
  <si>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</si>
  <si>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</si>
  <si>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</si>
  <si>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</si>
  <si>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</si>
  <si>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</si>
  <si>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</si>
  <si>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</si>
  <si>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</si>
  <si>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</si>
  <si>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</si>
  <si>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</si>
  <si>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</si>
  <si>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</si>
  <si>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</si>
  <si>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</si>
  <si>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</si>
  <si>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</si>
  <si>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</si>
  <si>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</si>
  <si>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</si>
  <si>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</si>
  <si>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</si>
  <si>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</si>
  <si>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</si>
  <si>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</si>
  <si>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</si>
  <si>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</si>
  <si>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</si>
  <si>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</si>
  <si>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</si>
  <si>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</si>
  <si>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</si>
  <si>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</si>
  <si>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</si>
  <si>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</si>
  <si>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</si>
  <si>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</si>
  <si>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</si>
  <si>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</si>
  <si>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</si>
  <si>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</si>
  <si>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</si>
  <si>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</si>
  <si>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</si>
  <si>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</si>
  <si>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</si>
  <si>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</si>
  <si>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</si>
  <si>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</si>
  <si>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</si>
  <si>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</si>
  <si>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</si>
  <si>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</si>
  <si>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</si>
  <si>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</si>
  <si>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</si>
  <si>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</si>
  <si>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</si>
  <si>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</si>
  <si>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</si>
  <si>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</si>
  <si>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</si>
  <si>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</si>
  <si>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</si>
  <si>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</si>
  <si>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</si>
  <si>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</si>
  <si>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</si>
  <si>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</si>
  <si>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</si>
  <si>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</si>
  <si>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</si>
  <si>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</si>
  <si>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</si>
  <si>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</si>
  <si>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</si>
  <si>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</si>
  <si>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</si>
  <si>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</si>
  <si>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</si>
  <si>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</si>
  <si>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</si>
  <si>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</si>
  <si>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</si>
  <si>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</si>
  <si>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</si>
  <si>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</si>
  <si>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</si>
  <si>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</si>
  <si>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</si>
  <si>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</si>
  <si>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</si>
  <si>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</si>
  <si>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</si>
  <si>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</si>
  <si>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</si>
  <si>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</si>
  <si>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</si>
  <si>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</si>
  <si>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</si>
  <si>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</si>
  <si>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</si>
  <si>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</si>
  <si>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</si>
  <si>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</si>
  <si>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</si>
  <si>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</si>
  <si>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</si>
  <si>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</si>
  <si>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</si>
  <si>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</si>
  <si>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</si>
  <si>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</si>
  <si>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</si>
  <si>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</si>
  <si>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</si>
  <si>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</si>
  <si>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</si>
  <si>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</si>
  <si>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</si>
  <si>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</si>
  <si>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</si>
  <si>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</si>
  <si>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</si>
  <si>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</si>
  <si>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</si>
  <si>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</si>
  <si>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</si>
  <si>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</si>
  <si>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</si>
  <si>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</si>
  <si>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</si>
  <si>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</si>
  <si>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</si>
  <si>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</si>
  <si>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</si>
  <si>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</si>
  <si>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</si>
  <si>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</si>
  <si>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</si>
  <si>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</si>
  <si>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</si>
  <si>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</si>
  <si>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</si>
  <si>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</si>
  <si>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</si>
  <si>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</si>
  <si>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</si>
  <si>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</si>
  <si>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</si>
  <si>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</si>
  <si>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</si>
  <si>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</si>
  <si>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</si>
  <si>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</si>
  <si>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</si>
  <si>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</si>
  <si>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</si>
  <si>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</si>
  <si>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</si>
  <si>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</si>
  <si>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</si>
  <si>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</si>
  <si>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</si>
  <si>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</si>
  <si>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</si>
  <si>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</si>
  <si>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</si>
  <si>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</si>
  <si>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</si>
  <si>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</si>
  <si>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</si>
  <si>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</si>
  <si>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</si>
  <si>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</si>
  <si>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</si>
  <si>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</si>
  <si>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</si>
  <si>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</si>
  <si>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</si>
  <si>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</si>
  <si>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</si>
  <si>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</si>
  <si>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</si>
  <si>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</si>
  <si>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</si>
  <si>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</si>
  <si>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</si>
  <si>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</si>
  <si>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</si>
  <si>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</si>
  <si>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</si>
  <si>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</si>
  <si>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</si>
  <si>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</si>
  <si>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</si>
  <si>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</si>
  <si>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</si>
  <si>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</si>
  <si>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</si>
  <si>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</si>
  <si>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</si>
  <si>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</si>
  <si>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</si>
  <si>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</si>
  <si>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</si>
  <si>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</si>
  <si>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</si>
  <si>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</si>
  <si>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</si>
  <si>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</si>
  <si>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</si>
  <si>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</si>
  <si>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</si>
  <si>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</si>
  <si>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</si>
  <si>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</si>
  <si>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</si>
  <si>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</si>
  <si>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</si>
  <si>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</si>
  <si>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</si>
  <si>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</si>
  <si>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</si>
  <si>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</si>
  <si>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</si>
  <si>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</si>
  <si>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</si>
  <si>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</si>
  <si>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</si>
  <si>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</si>
  <si>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</si>
  <si>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</si>
  <si>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</si>
  <si>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</si>
  <si>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</si>
  <si>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</si>
  <si>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</si>
  <si>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</si>
  <si>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</si>
  <si>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</si>
  <si>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</si>
  <si>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</si>
  <si>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</si>
  <si>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</si>
  <si>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</si>
  <si>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</si>
  <si>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</si>
  <si>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</si>
  <si>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</si>
  <si>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</si>
  <si>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</si>
  <si>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</si>
  <si>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</si>
  <si>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</si>
  <si>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</si>
  <si>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</si>
  <si>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</si>
  <si>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</si>
  <si>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</si>
  <si>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</si>
  <si>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</si>
  <si>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</si>
  <si>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</si>
  <si>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</si>
  <si>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</si>
  <si>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</si>
  <si>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</si>
  <si>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</si>
  <si>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</si>
  <si>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</si>
  <si>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</si>
  <si>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</si>
  <si>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</si>
  <si>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</si>
  <si>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</si>
  <si>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</si>
  <si>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</si>
  <si>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</si>
  <si>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</si>
  <si>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</si>
  <si>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</si>
  <si>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</si>
  <si>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</si>
  <si>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</si>
  <si>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</si>
  <si>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</si>
  <si>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</si>
  <si>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</si>
  <si>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</si>
  <si>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</si>
  <si>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</si>
  <si>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</si>
  <si>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</si>
  <si>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</si>
  <si>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</si>
  <si>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</si>
  <si>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</si>
  <si>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</si>
  <si>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</si>
  <si>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</si>
  <si>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</si>
  <si>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</si>
  <si>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</si>
  <si>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</si>
  <si>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</si>
  <si>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</si>
  <si>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</si>
  <si>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</si>
  <si>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</si>
  <si>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</si>
  <si>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</si>
  <si>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</si>
  <si>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</si>
  <si>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</si>
  <si>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</si>
  <si>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</si>
  <si>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</si>
  <si>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</si>
  <si>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</si>
  <si>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</si>
  <si>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</si>
  <si>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</si>
  <si>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</si>
  <si>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</si>
  <si>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</si>
  <si>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</si>
  <si>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</si>
  <si>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</si>
  <si>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</si>
  <si>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</si>
  <si>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</si>
  <si>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</si>
  <si>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</si>
  <si>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</si>
  <si>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</si>
  <si>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</si>
  <si>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</si>
  <si>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</si>
  <si>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</si>
  <si>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</si>
  <si>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</si>
  <si>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</si>
  <si>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</si>
  <si>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</si>
  <si>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</si>
  <si>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</si>
  <si>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</si>
  <si>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</si>
  <si>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</si>
  <si>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</si>
  <si>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</si>
  <si>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</si>
  <si>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</si>
  <si>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</si>
  <si>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</si>
  <si>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</si>
  <si>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</si>
  <si>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</si>
  <si>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</si>
  <si>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</si>
  <si>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</si>
  <si>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</si>
  <si>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</si>
  <si>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</si>
  <si>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</si>
  <si>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</si>
  <si>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</si>
  <si>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</si>
  <si>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</si>
  <si>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</si>
  <si>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</si>
  <si>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</si>
  <si>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</si>
  <si>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</si>
  <si>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</si>
  <si>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</si>
  <si>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</si>
  <si>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</si>
  <si>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</si>
  <si>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</si>
  <si>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</si>
  <si>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</si>
  <si>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</si>
  <si>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</si>
  <si>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</si>
  <si>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</si>
  <si>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</si>
  <si>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</si>
  <si>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</si>
  <si>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</si>
  <si>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</si>
  <si>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</si>
  <si>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</si>
  <si>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</si>
  <si>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</si>
  <si>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</si>
  <si>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</si>
  <si>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</si>
  <si>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</si>
  <si>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</si>
  <si>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</si>
  <si>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</si>
  <si>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</si>
  <si>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</si>
  <si>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</si>
  <si>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</si>
  <si>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</si>
  <si>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</si>
  <si>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</si>
  <si>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</si>
  <si>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</si>
  <si>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</si>
  <si>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</si>
  <si>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</si>
  <si>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</si>
  <si>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</si>
  <si>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</si>
  <si>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</si>
  <si>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</si>
  <si>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</si>
  <si>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</si>
  <si>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</si>
  <si>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</si>
  <si>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</si>
  <si>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</si>
  <si>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</si>
  <si>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</si>
  <si>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</si>
  <si>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</si>
  <si>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</si>
  <si>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</si>
  <si>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</si>
  <si>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</si>
  <si>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</si>
  <si>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</si>
  <si>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</si>
  <si>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</si>
  <si>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</si>
  <si>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</si>
  <si>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</si>
  <si>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</si>
  <si>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</si>
  <si>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</si>
  <si>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</si>
  <si>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</si>
  <si>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</si>
  <si>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</si>
  <si>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</si>
  <si>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</si>
  <si>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</si>
  <si>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</si>
  <si>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</si>
  <si>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</si>
  <si>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</si>
  <si>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</si>
  <si>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</si>
  <si>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</si>
  <si>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</si>
  <si>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</si>
  <si>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</si>
  <si>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</si>
  <si>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</si>
  <si>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</si>
  <si>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</si>
  <si>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</si>
  <si>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</si>
  <si>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</si>
  <si>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</si>
  <si>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</si>
  <si>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</si>
  <si>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</si>
  <si>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</si>
  <si>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</si>
  <si>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</si>
  <si>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</si>
  <si>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</si>
  <si>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</si>
  <si>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</si>
  <si>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</si>
  <si>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</si>
  <si>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</si>
  <si>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</si>
  <si>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</si>
  <si>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</si>
  <si>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</si>
  <si>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</si>
  <si>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</si>
  <si>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</si>
  <si>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</si>
  <si>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</si>
  <si>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</si>
  <si>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</si>
  <si>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</si>
  <si>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</si>
  <si>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</si>
  <si>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</si>
  <si>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</si>
  <si>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</si>
  <si>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</si>
  <si>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</si>
  <si>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</si>
  <si>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</si>
  <si>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</si>
  <si>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</si>
  <si>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</si>
  <si>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</si>
  <si>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</si>
  <si>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</si>
  <si>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</si>
  <si>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</si>
  <si>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</si>
  <si>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</si>
  <si>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</si>
  <si>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</si>
  <si>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</si>
  <si>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</si>
  <si>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</si>
  <si>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</si>
  <si>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</si>
  <si>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</si>
  <si>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</si>
  <si>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</si>
  <si>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</si>
  <si>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</si>
  <si>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</si>
  <si>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</si>
  <si>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</si>
  <si>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</si>
  <si>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</si>
  <si>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</si>
  <si>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</si>
  <si>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</si>
  <si>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</si>
  <si>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</si>
  <si>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</si>
  <si>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</si>
  <si>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</si>
  <si>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</si>
  <si>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</si>
  <si>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</si>
  <si>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</si>
  <si>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</si>
  <si>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</si>
  <si>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</si>
  <si>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</si>
  <si>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</si>
  <si>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</si>
  <si>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</si>
  <si>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</si>
  <si>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</si>
  <si>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</si>
  <si>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</si>
  <si>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</si>
  <si>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</si>
  <si>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</si>
  <si>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</si>
  <si>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</si>
  <si>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</si>
  <si>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</si>
  <si>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</si>
  <si>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</si>
  <si>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</si>
  <si>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</si>
  <si>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</si>
  <si>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</si>
  <si>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</si>
  <si>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</si>
  <si>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</si>
  <si>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</si>
  <si>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</si>
  <si>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</si>
  <si>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</si>
  <si>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</si>
  <si>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</si>
  <si>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</si>
  <si>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</si>
  <si>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</si>
  <si>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</si>
  <si>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</si>
  <si>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</si>
  <si>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</si>
  <si>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</si>
  <si>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</si>
  <si>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</si>
  <si>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</si>
  <si>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</si>
  <si>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</si>
  <si>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</si>
  <si>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</si>
  <si>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</si>
  <si>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</si>
  <si>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</si>
  <si>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</si>
  <si>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</si>
  <si>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</si>
  <si>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</si>
  <si>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</si>
  <si>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</si>
  <si>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</si>
  <si>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</si>
  <si>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</si>
  <si>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</si>
  <si>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</si>
  <si>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</si>
  <si>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</si>
  <si>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</si>
  <si>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</si>
  <si>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</si>
  <si>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</si>
  <si>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</si>
  <si>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</si>
  <si>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</si>
  <si>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</si>
  <si>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</si>
  <si>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</si>
  <si>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</si>
  <si>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</si>
  <si>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</si>
  <si>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</si>
  <si>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</si>
  <si>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</si>
  <si>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</si>
  <si>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</si>
  <si>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</si>
  <si>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</si>
  <si>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</si>
  <si>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</si>
  <si>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</si>
  <si>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</si>
  <si>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</si>
  <si>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</si>
  <si>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</si>
  <si>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</si>
  <si>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</si>
  <si>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</si>
  <si>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</si>
  <si>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</si>
  <si>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</si>
  <si>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</si>
  <si>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</si>
  <si>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</si>
  <si>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</si>
  <si>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</si>
  <si>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</si>
  <si>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</si>
  <si>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</si>
  <si>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</si>
  <si>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</si>
  <si>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</si>
  <si>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</si>
  <si>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</si>
  <si>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</si>
  <si>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</si>
  <si>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</si>
  <si>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</si>
  <si>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</si>
  <si>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</si>
  <si>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</si>
  <si>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</si>
  <si>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</si>
  <si>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</si>
  <si>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</si>
  <si>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</si>
  <si>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</si>
  <si>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</si>
  <si>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</si>
  <si>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</si>
  <si>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</si>
  <si>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</si>
  <si>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</si>
  <si>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</si>
  <si>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</si>
  <si>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</si>
  <si>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</si>
  <si>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</si>
  <si>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</si>
  <si>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</si>
  <si>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</si>
  <si>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</si>
  <si>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</si>
  <si>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</si>
  <si>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</si>
  <si>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</si>
  <si>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</si>
  <si>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</si>
  <si>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</si>
  <si>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</si>
  <si>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</si>
  <si>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</si>
  <si>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</si>
  <si>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</si>
  <si>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</si>
  <si>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</si>
  <si>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</si>
  <si>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</si>
  <si>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</si>
  <si>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</si>
  <si>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</si>
  <si>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</si>
  <si>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</si>
  <si>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</si>
  <si>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</si>
  <si>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</si>
  <si>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</si>
  <si>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</si>
  <si>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</si>
  <si>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</si>
  <si>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</si>
  <si>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</si>
  <si>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</si>
  <si>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</si>
  <si>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</si>
  <si>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</si>
  <si>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</si>
  <si>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</si>
  <si>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</si>
  <si>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</si>
  <si>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</si>
  <si>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</si>
  <si>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</si>
  <si>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</si>
  <si>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</si>
  <si>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</si>
  <si>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</si>
  <si>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</si>
  <si>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</si>
  <si>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</si>
  <si>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</si>
  <si>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</si>
  <si>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</si>
  <si>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</si>
  <si>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</si>
  <si>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</si>
  <si>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</si>
  <si>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</si>
  <si>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</si>
  <si>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</si>
  <si>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</si>
  <si>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</si>
  <si>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</si>
  <si>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</si>
  <si>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</si>
  <si>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</si>
  <si>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</si>
  <si>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</si>
  <si>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</si>
  <si>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</si>
  <si>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</si>
  <si>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</si>
  <si>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</si>
  <si>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</si>
  <si>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</si>
  <si>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</si>
  <si>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</si>
  <si>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</si>
  <si>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</si>
  <si>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</si>
  <si>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</si>
  <si>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</si>
  <si>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</si>
  <si>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</si>
  <si>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</si>
  <si>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</si>
  <si>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</si>
  <si>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</si>
  <si>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</si>
  <si>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</si>
  <si>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</si>
  <si>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</si>
  <si>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</si>
  <si>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</si>
  <si>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</si>
  <si>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</si>
  <si>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</si>
  <si>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</si>
  <si>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</si>
  <si>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</si>
  <si>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</si>
  <si>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</si>
  <si>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</si>
  <si>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</si>
  <si>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</si>
  <si>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</si>
  <si>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</si>
  <si>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</si>
  <si>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</si>
  <si>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</si>
  <si>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</si>
  <si>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</si>
  <si>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</si>
  <si>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</si>
  <si>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</si>
  <si>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</si>
  <si>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</si>
  <si>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</si>
  <si>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</si>
  <si>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</si>
  <si>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</si>
  <si>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</si>
  <si>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</si>
  <si>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</si>
  <si>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</si>
  <si>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</si>
  <si>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</si>
  <si>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</si>
  <si>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</si>
  <si>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</si>
  <si>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</si>
  <si>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</si>
  <si>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</si>
  <si>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</si>
  <si>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</si>
  <si>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</si>
  <si>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</si>
  <si>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</si>
  <si>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</si>
  <si>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</si>
  <si>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</si>
  <si>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</si>
  <si>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</si>
  <si>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</si>
  <si>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</si>
  <si>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</si>
  <si>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</si>
  <si>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</si>
  <si>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</si>
  <si>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</si>
  <si>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</si>
  <si>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</si>
  <si>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</si>
  <si>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</si>
  <si>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</si>
  <si>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</si>
  <si>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</si>
  <si>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</si>
  <si>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</si>
  <si>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</si>
  <si>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</si>
  <si>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</si>
  <si>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</si>
  <si>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</si>
  <si>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</si>
  <si>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</si>
  <si>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</si>
  <si>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</si>
  <si>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</si>
  <si>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</si>
  <si>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</si>
  <si>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</si>
  <si>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</si>
  <si>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</si>
  <si>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</si>
  <si>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</si>
  <si>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</si>
  <si>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</si>
  <si>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</si>
  <si>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</si>
  <si>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</si>
  <si>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</si>
  <si>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</si>
  <si>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</si>
  <si>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</si>
  <si>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</si>
  <si>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</si>
  <si>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</si>
  <si>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</si>
  <si>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</si>
  <si>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</si>
  <si>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</si>
  <si>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</si>
  <si>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</si>
  <si>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</si>
  <si>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</si>
  <si>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</si>
  <si>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</si>
  <si>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</si>
  <si>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</si>
  <si>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</si>
  <si>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</si>
  <si>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</si>
  <si>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</si>
  <si>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</si>
  <si>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</si>
  <si>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</si>
  <si>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</si>
  <si>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</si>
  <si>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</si>
  <si>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</si>
  <si>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</si>
  <si>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</si>
  <si>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</si>
  <si>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</si>
  <si>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</si>
  <si>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</si>
  <si>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</si>
  <si>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</si>
  <si>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</si>
  <si>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</si>
  <si>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</si>
  <si>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</si>
  <si>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</si>
  <si>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</si>
  <si>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</si>
  <si>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</si>
  <si>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</si>
  <si>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</si>
  <si>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</si>
  <si>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</si>
  <si>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</si>
  <si>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</si>
  <si>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</si>
  <si>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</si>
  <si>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</si>
  <si>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</si>
  <si>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</si>
  <si>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</si>
  <si>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</si>
  <si>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</si>
  <si>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</si>
  <si>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</si>
  <si>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</si>
  <si>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</si>
  <si>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</si>
  <si>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</si>
  <si>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</si>
  <si>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</si>
  <si>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</si>
  <si>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</si>
  <si>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</si>
  <si>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</si>
  <si>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</si>
  <si>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</si>
  <si>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</si>
  <si>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</si>
  <si>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</si>
  <si>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</si>
  <si>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</si>
  <si>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</si>
  <si>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</si>
  <si>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</si>
  <si>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</si>
  <si>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</si>
  <si>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</si>
  <si>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</si>
  <si>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</si>
  <si>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</si>
  <si>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</si>
  <si>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</si>
  <si>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</si>
  <si>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</si>
  <si>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</si>
  <si>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</si>
  <si>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</si>
  <si>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</si>
  <si>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</si>
  <si>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</si>
  <si>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</si>
  <si>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</si>
  <si>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</si>
  <si>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</si>
  <si>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</si>
  <si>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</si>
  <si>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</si>
  <si>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</si>
  <si>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</si>
  <si>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</si>
  <si>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</si>
  <si>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</si>
  <si>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</si>
  <si>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</si>
  <si>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</si>
  <si>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</si>
  <si>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</si>
  <si>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</si>
  <si>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</si>
  <si>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</si>
  <si>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</si>
  <si>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</si>
  <si>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</si>
  <si>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</si>
  <si>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</si>
  <si>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</si>
  <si>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</si>
  <si>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</si>
  <si>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</si>
  <si>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</si>
  <si>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</si>
  <si>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</si>
  <si>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</si>
  <si>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</si>
  <si>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</si>
  <si>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</si>
  <si>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</si>
  <si>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</si>
  <si>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</si>
  <si>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</si>
  <si>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</si>
  <si>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</si>
  <si>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</si>
  <si>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</si>
  <si>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</si>
  <si>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</si>
  <si>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</si>
  <si>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</si>
  <si>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</si>
  <si>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</si>
  <si>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</si>
  <si>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</si>
  <si>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</si>
  <si>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</si>
  <si>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</si>
  <si>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</si>
  <si>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</si>
  <si>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</si>
  <si>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</si>
  <si>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</si>
  <si>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</si>
  <si>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</si>
  <si>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</si>
  <si>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</si>
  <si>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</si>
  <si>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</si>
  <si>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</si>
  <si>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</si>
  <si>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</si>
  <si>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</si>
  <si>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</si>
  <si>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</si>
  <si>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</si>
  <si>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</si>
  <si>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</si>
  <si>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</si>
  <si>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</si>
  <si>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</si>
  <si>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</si>
  <si>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</si>
  <si>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</si>
  <si>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</si>
  <si>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</si>
  <si>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</si>
  <si>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</si>
  <si>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</si>
  <si>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</si>
  <si>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</si>
  <si>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</si>
  <si>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</si>
  <si>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</si>
  <si>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</si>
  <si>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</si>
  <si>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</si>
  <si>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</si>
  <si>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</si>
  <si>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</si>
  <si>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</si>
  <si>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</si>
  <si>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</si>
  <si>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</si>
  <si>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</si>
  <si>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</si>
  <si>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</si>
  <si>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</si>
  <si>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</si>
  <si>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</si>
  <si>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</si>
  <si>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</si>
  <si>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</si>
  <si>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</si>
  <si>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</si>
  <si>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</si>
  <si>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</si>
  <si>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</si>
  <si>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</si>
  <si>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</si>
  <si>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</si>
  <si>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</si>
  <si>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</si>
  <si>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</si>
  <si>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</si>
  <si>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</si>
  <si>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</si>
  <si>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</si>
  <si>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</si>
  <si>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</si>
  <si>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</si>
  <si>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</si>
  <si>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</si>
  <si>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</si>
  <si>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</si>
  <si>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</si>
  <si>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</si>
  <si>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</si>
  <si>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</si>
  <si>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</si>
  <si>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</si>
  <si>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</si>
  <si>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</si>
  <si>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</si>
  <si>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</si>
  <si>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</si>
  <si>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</si>
  <si>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</si>
  <si>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</si>
  <si>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</si>
  <si>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</si>
  <si>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</si>
  <si>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</si>
  <si>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</si>
  <si>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</si>
  <si>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</si>
  <si>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</si>
  <si>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</si>
  <si>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</si>
  <si>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</si>
  <si>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</si>
  <si>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</si>
  <si>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</si>
  <si>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</si>
  <si>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</si>
  <si>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</si>
  <si>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</si>
  <si>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</si>
  <si>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</si>
  <si>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</si>
  <si>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</si>
  <si>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</si>
  <si>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</si>
  <si>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</si>
  <si>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</si>
  <si>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</si>
  <si>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</si>
  <si>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</si>
  <si>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</si>
  <si>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</si>
  <si>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</si>
  <si>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</si>
  <si>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</si>
  <si>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</si>
  <si>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</si>
  <si>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</si>
  <si>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</si>
  <si>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</si>
  <si>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</si>
  <si>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</si>
  <si>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</si>
  <si>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</si>
  <si>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</si>
  <si>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</si>
  <si>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</si>
  <si>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</si>
  <si>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</si>
  <si>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</si>
  <si>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</si>
  <si>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</si>
  <si>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</si>
  <si>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</si>
  <si>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</si>
  <si>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</si>
  <si>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</si>
  <si>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</si>
  <si>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</si>
  <si>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</si>
  <si>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</si>
  <si>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</si>
  <si>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</si>
  <si>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</si>
  <si>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</si>
  <si>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</si>
  <si>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</si>
  <si>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</si>
  <si>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</si>
  <si>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</si>
  <si>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</si>
  <si>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</si>
  <si>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</si>
  <si>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</si>
  <si>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</si>
  <si>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</si>
  <si>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</si>
  <si>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</si>
  <si>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</si>
  <si>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</si>
  <si>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</si>
  <si>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</si>
  <si>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</si>
  <si>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</si>
  <si>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</si>
  <si>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</si>
  <si>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</si>
  <si>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</si>
  <si>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</si>
  <si>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</si>
  <si>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</si>
  <si>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</si>
  <si>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</si>
  <si>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</si>
  <si>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</si>
  <si>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</si>
  <si>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</si>
  <si>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</si>
  <si>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</si>
  <si>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</si>
  <si>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</si>
  <si>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</si>
  <si>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</si>
  <si>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</si>
  <si>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</si>
  <si>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</si>
  <si>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</si>
  <si>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</si>
  <si>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</si>
  <si>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</si>
  <si>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</si>
  <si>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</si>
  <si>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</si>
  <si>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</si>
  <si>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</si>
  <si>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</si>
  <si>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</si>
  <si>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</si>
  <si>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</si>
  <si>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</si>
  <si>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</si>
  <si>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</si>
  <si>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</si>
  <si>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</si>
  <si>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</si>
  <si>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</si>
  <si>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</si>
  <si>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</si>
  <si>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</si>
  <si>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</si>
  <si>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</si>
  <si>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</si>
  <si>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</si>
  <si>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</si>
  <si>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</si>
  <si>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</si>
  <si>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</si>
  <si>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</si>
  <si>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</si>
  <si>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</si>
  <si>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</si>
  <si>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</si>
  <si>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</si>
  <si>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</si>
  <si>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</si>
  <si>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</si>
  <si>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</si>
  <si>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</si>
  <si>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</si>
  <si>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</si>
  <si>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</si>
  <si>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</si>
  <si>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</si>
  <si>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</si>
  <si>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</si>
  <si>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</si>
  <si>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</si>
  <si>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</si>
  <si>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</si>
  <si>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</si>
  <si>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</si>
  <si>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</si>
  <si>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</si>
  <si>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</si>
  <si>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</si>
  <si>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</si>
  <si>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</si>
  <si>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</si>
  <si>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</si>
  <si>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</si>
  <si>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</si>
  <si>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</si>
  <si>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</si>
  <si>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</si>
  <si>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</si>
  <si>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</si>
  <si>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</si>
  <si>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</si>
  <si>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</si>
  <si>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</si>
  <si>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</si>
  <si>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</si>
  <si>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</si>
  <si>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</si>
  <si>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</si>
  <si>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</si>
  <si>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</si>
  <si>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</si>
  <si>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</si>
  <si>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</si>
  <si>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</si>
  <si>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</si>
  <si>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</si>
  <si>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</si>
  <si>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</si>
  <si>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</si>
  <si>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</si>
  <si>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</si>
  <si>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</si>
  <si>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</si>
  <si>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</si>
  <si>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</si>
  <si>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</si>
  <si>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</si>
  <si>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</si>
  <si>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</si>
  <si>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</si>
  <si>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</si>
  <si>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</si>
  <si>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</si>
  <si>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</si>
  <si>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</si>
  <si>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</si>
  <si>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</si>
  <si>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</si>
  <si>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</si>
  <si>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</si>
  <si>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</si>
  <si>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</si>
  <si>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</si>
  <si>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</si>
  <si>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</si>
  <si>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</si>
  <si>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</si>
  <si>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</si>
  <si>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</si>
  <si>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</si>
  <si>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</si>
  <si>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</si>
  <si>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</si>
  <si>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</si>
  <si>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</si>
  <si>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</si>
  <si>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</si>
  <si>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</si>
  <si>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</si>
  <si>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</si>
  <si>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</si>
  <si>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</si>
  <si>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</si>
  <si>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</si>
  <si>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</si>
  <si>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</si>
  <si>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</si>
  <si>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</si>
  <si>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</si>
  <si>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</si>
  <si>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</si>
  <si>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</si>
  <si>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</si>
  <si>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</si>
  <si>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</si>
  <si>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</si>
  <si>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</si>
  <si>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</si>
  <si>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</si>
  <si>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</si>
  <si>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</si>
  <si>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</si>
  <si>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</si>
  <si>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</si>
  <si>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</si>
  <si>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</si>
  <si>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</si>
  <si>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</si>
  <si>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</si>
  <si>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</si>
  <si>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</si>
  <si>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</si>
  <si>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</si>
  <si>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</si>
  <si>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</si>
  <si>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</si>
  <si>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</si>
  <si>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</si>
  <si>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</si>
  <si>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</si>
  <si>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</si>
  <si>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</si>
  <si>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</si>
  <si>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</si>
  <si>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</si>
  <si>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</si>
  <si>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</si>
  <si>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</si>
  <si>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</si>
  <si>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</si>
  <si>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</si>
  <si>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</si>
  <si>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</si>
  <si>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</si>
  <si>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</si>
  <si>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</si>
  <si>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</si>
  <si>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</si>
  <si>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</si>
  <si>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</si>
  <si>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</si>
  <si>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</si>
  <si>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</si>
  <si>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</si>
  <si>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</si>
  <si>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</si>
  <si>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</si>
  <si>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</si>
  <si>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</si>
  <si>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</si>
  <si>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</si>
  <si>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</si>
  <si>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</si>
  <si>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</si>
  <si>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</si>
  <si>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</si>
  <si>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</si>
  <si>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</si>
  <si>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</si>
  <si>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</si>
  <si>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</si>
  <si>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</si>
  <si>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</si>
  <si>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</si>
  <si>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</si>
  <si>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</si>
  <si>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</si>
  <si>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</si>
  <si>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</si>
  <si>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</si>
  <si>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</si>
  <si>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</si>
  <si>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</si>
  <si>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</si>
  <si>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</si>
  <si>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</si>
  <si>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</si>
  <si>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</si>
  <si>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</si>
  <si>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</si>
  <si>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</si>
  <si>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</si>
  <si>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</si>
  <si>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</si>
  <si>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</si>
  <si>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</si>
  <si>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</si>
  <si>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</si>
  <si>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</si>
  <si>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</si>
  <si>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</si>
  <si>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</si>
  <si>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</si>
  <si>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</si>
  <si>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</si>
  <si>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</si>
  <si>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</si>
  <si>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</si>
  <si>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</si>
  <si>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</si>
  <si>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</si>
  <si>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</si>
  <si>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</si>
  <si>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</si>
  <si>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</si>
  <si>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</si>
  <si>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</si>
  <si>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</si>
  <si>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</si>
  <si>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</si>
  <si>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</si>
  <si>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</si>
  <si>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</si>
  <si>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</si>
  <si>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</si>
  <si>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</si>
  <si>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</si>
  <si>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</si>
  <si>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</si>
  <si>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</si>
  <si>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</si>
  <si>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</si>
  <si>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</si>
  <si>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</si>
  <si>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</si>
  <si>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</si>
  <si>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</si>
  <si>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</si>
  <si>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</si>
  <si>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</si>
  <si>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</si>
  <si>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</si>
  <si>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</si>
  <si>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</si>
  <si>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</si>
  <si>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</si>
  <si>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</si>
  <si>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</si>
  <si>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</si>
  <si>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</si>
  <si>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</si>
  <si>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</si>
  <si>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</si>
  <si>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</si>
  <si>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</si>
  <si>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</si>
  <si>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</si>
  <si>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</si>
  <si>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</si>
  <si>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</si>
  <si>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</si>
  <si>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</si>
  <si>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</si>
  <si>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</si>
  <si>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</si>
  <si>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</si>
  <si>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</si>
  <si>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</si>
  <si>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</si>
  <si>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</si>
  <si>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</si>
  <si>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</si>
  <si>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</si>
  <si>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</si>
  <si>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</si>
  <si>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</si>
  <si>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</si>
  <si>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</si>
  <si>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</si>
  <si>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</si>
  <si>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</si>
  <si>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</si>
  <si>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</si>
  <si>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</si>
  <si>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</si>
  <si>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</si>
  <si>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</si>
  <si>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</si>
  <si>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</si>
  <si>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</si>
  <si>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</si>
  <si>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</si>
  <si>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</si>
  <si>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</si>
  <si>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</si>
  <si>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</si>
  <si>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</si>
  <si>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</si>
  <si>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</si>
  <si>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</si>
  <si>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</si>
  <si>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</si>
  <si>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</si>
  <si>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</si>
  <si>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</si>
  <si>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</si>
  <si>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</si>
  <si>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</si>
  <si>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</si>
  <si>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</si>
  <si>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</si>
  <si>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</si>
  <si>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</si>
  <si>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</si>
  <si>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</si>
  <si>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</si>
  <si>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</si>
  <si>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</si>
  <si>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</si>
  <si>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</si>
  <si>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</si>
  <si>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</si>
  <si>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</si>
  <si>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</si>
  <si>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</si>
  <si>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</si>
  <si>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</si>
  <si>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</si>
  <si>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</si>
  <si>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</si>
  <si>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</si>
  <si>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</si>
  <si>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</si>
  <si>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</si>
  <si>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</si>
  <si>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</si>
  <si>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</si>
  <si>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</si>
  <si>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</si>
  <si>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</si>
  <si>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</si>
  <si>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</si>
  <si>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</si>
  <si>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</si>
  <si>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</si>
  <si>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</si>
  <si>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</si>
  <si>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</si>
  <si>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</si>
  <si>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</si>
  <si>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</si>
  <si>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</si>
  <si>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</si>
  <si>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</si>
  <si>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</si>
  <si>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</si>
  <si>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</si>
  <si>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</si>
  <si>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</si>
  <si>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</si>
  <si>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</si>
  <si>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</si>
  <si>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</si>
  <si>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</si>
  <si>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</si>
  <si>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</si>
  <si>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</si>
  <si>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</si>
  <si>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</si>
  <si>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</si>
  <si>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</si>
  <si>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</si>
  <si>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</si>
  <si>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</si>
  <si>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</si>
  <si>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</si>
  <si>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</si>
  <si>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</si>
  <si>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</si>
  <si>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</si>
  <si>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</si>
  <si>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</si>
  <si>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</si>
  <si>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</si>
  <si>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</si>
  <si>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</si>
  <si>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</si>
  <si>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</si>
  <si>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</si>
  <si>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</si>
  <si>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</si>
  <si>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</si>
  <si>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</si>
  <si>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</si>
  <si>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</si>
  <si>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</si>
  <si>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</si>
  <si>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</si>
  <si>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</si>
  <si>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</si>
  <si>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</si>
  <si>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</si>
  <si>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</si>
  <si>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</si>
  <si>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</si>
  <si>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</si>
  <si>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</si>
  <si>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</si>
  <si>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</si>
  <si>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</si>
  <si>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</si>
  <si>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</si>
  <si>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</si>
  <si>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</si>
  <si>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</si>
  <si>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</si>
  <si>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</si>
  <si>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</si>
  <si>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</si>
  <si>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</si>
  <si>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</si>
  <si>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</si>
  <si>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</si>
  <si>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</si>
  <si>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</si>
  <si>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</si>
  <si>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</si>
  <si>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</si>
  <si>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</si>
  <si>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</si>
  <si>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</si>
  <si>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</si>
  <si>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</si>
  <si>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</si>
  <si>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</si>
  <si>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</si>
  <si>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</si>
  <si>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</si>
  <si>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</si>
  <si>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</si>
  <si>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</si>
  <si>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</si>
  <si>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</si>
  <si>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</si>
  <si>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</si>
  <si>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</si>
  <si>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</si>
  <si>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</si>
  <si>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</si>
  <si>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</si>
  <si>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</si>
  <si>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</si>
  <si>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</si>
  <si>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</si>
  <si>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</si>
  <si>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</si>
  <si>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</si>
  <si>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</si>
  <si>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</si>
  <si>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</si>
  <si>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</si>
  <si>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</si>
  <si>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</si>
  <si>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</si>
  <si>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</si>
  <si>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</si>
  <si>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</si>
  <si>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</si>
  <si>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</si>
  <si>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</si>
  <si>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</si>
  <si>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</si>
  <si>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</si>
  <si>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</si>
  <si>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</si>
  <si>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</si>
  <si>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</si>
  <si>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</si>
  <si>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</si>
  <si>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</si>
  <si>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</si>
  <si>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</si>
  <si>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</si>
  <si>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</si>
  <si>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</si>
  <si>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</si>
  <si>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</si>
  <si>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</si>
  <si>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</si>
  <si>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</si>
  <si>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</si>
  <si>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</si>
  <si>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</si>
  <si>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</si>
  <si>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</si>
  <si>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</si>
  <si>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</si>
  <si>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</si>
  <si>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</si>
  <si>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</si>
  <si>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</si>
  <si>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</si>
  <si>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</si>
  <si>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</si>
  <si>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</si>
  <si>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</si>
  <si>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</si>
  <si>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</si>
  <si>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</si>
  <si>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</si>
  <si>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</si>
  <si>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</si>
  <si>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</si>
  <si>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</si>
  <si>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</si>
  <si>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</si>
  <si>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</si>
  <si>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</si>
  <si>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</si>
  <si>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</si>
  <si>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</si>
  <si>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</si>
  <si>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</si>
  <si>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</si>
  <si>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</si>
  <si>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</si>
  <si>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</si>
  <si>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</si>
  <si>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</si>
  <si>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</si>
  <si>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</si>
  <si>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</si>
  <si>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</si>
  <si>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</si>
  <si>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</si>
  <si>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</si>
  <si>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</si>
  <si>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</si>
  <si>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</si>
  <si>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</si>
  <si>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</si>
  <si>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</si>
  <si>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</si>
  <si>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</si>
  <si>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</si>
  <si>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</si>
  <si>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</si>
  <si>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</si>
  <si>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</si>
  <si>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</si>
  <si>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</si>
  <si>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</si>
  <si>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</si>
  <si>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</si>
  <si>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</si>
  <si>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</si>
  <si>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</si>
  <si>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</si>
  <si>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</si>
  <si>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</si>
  <si>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</si>
  <si>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</si>
  <si>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</si>
  <si>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</si>
  <si>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</si>
  <si>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</si>
  <si>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</si>
  <si>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</si>
  <si>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</si>
  <si>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</si>
  <si>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</si>
  <si>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</si>
  <si>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</si>
  <si>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</si>
  <si>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</si>
  <si>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</si>
  <si>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</si>
  <si>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</si>
  <si>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</si>
  <si>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</si>
  <si>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</si>
  <si>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</si>
  <si>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</si>
  <si>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</si>
  <si>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</si>
  <si>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</si>
  <si>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</si>
  <si>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</si>
  <si>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</si>
  <si>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</si>
  <si>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</si>
  <si>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</si>
  <si>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</si>
  <si>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</si>
  <si>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</si>
  <si>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</si>
  <si>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</si>
  <si>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</si>
  <si>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</si>
  <si>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</si>
  <si>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</si>
  <si>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</si>
  <si>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</si>
  <si>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</si>
  <si>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</si>
  <si>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</si>
  <si>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</si>
  <si>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</si>
  <si>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</si>
  <si>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</si>
  <si>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</si>
  <si>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</si>
  <si>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</si>
  <si>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</si>
  <si>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</si>
  <si>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</si>
  <si>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</si>
  <si>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</si>
  <si>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</si>
  <si>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</si>
  <si>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</si>
  <si>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</si>
  <si>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</si>
  <si>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</si>
  <si>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</si>
  <si>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</si>
  <si>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</si>
  <si>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</si>
  <si>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</si>
  <si>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</si>
  <si>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</si>
  <si>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</si>
  <si>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</si>
  <si>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</si>
  <si>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</si>
  <si>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</si>
  <si>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</si>
  <si>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</si>
  <si>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</si>
  <si>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</si>
  <si>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</si>
  <si>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</si>
  <si>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</si>
  <si>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</si>
  <si>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</si>
  <si>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</si>
  <si>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</si>
  <si>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</si>
  <si>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</si>
  <si>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</si>
  <si>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</si>
  <si>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</si>
  <si>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</si>
  <si>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</si>
  <si>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</si>
  <si>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</si>
  <si>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</si>
  <si>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</si>
  <si>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</si>
  <si>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</si>
  <si>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</si>
  <si>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</si>
  <si>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</si>
  <si>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</si>
  <si>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</si>
  <si>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</si>
  <si>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</si>
  <si>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</si>
  <si>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</si>
  <si>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</si>
  <si>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</si>
  <si>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</si>
  <si>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</si>
  <si>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</si>
  <si>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</si>
  <si>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</si>
  <si>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</si>
  <si>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</si>
  <si>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</si>
  <si>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</si>
  <si>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</si>
  <si>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</si>
  <si>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</si>
  <si>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</si>
  <si>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</si>
  <si>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</si>
  <si>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</si>
  <si>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</si>
  <si>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</si>
  <si>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</si>
  <si>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</si>
  <si>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</si>
  <si>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</si>
  <si>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</si>
  <si>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</si>
  <si>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</si>
  <si>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</si>
  <si>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</si>
  <si>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</si>
  <si>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</si>
  <si>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</si>
  <si>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</si>
  <si>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</si>
  <si>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</si>
  <si>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</si>
  <si>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</si>
  <si>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</si>
  <si>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</si>
  <si>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</si>
  <si>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</si>
  <si>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</si>
  <si>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</si>
  <si>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</si>
  <si>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</si>
  <si>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</si>
  <si>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</si>
  <si>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</si>
  <si>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</si>
  <si>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</si>
  <si>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</si>
  <si>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</si>
  <si>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</si>
  <si>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</si>
  <si>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</si>
  <si>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</si>
  <si>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</si>
  <si>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</si>
  <si>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</si>
  <si>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</si>
  <si>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</si>
  <si>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</si>
  <si>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</si>
  <si>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</si>
  <si>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</si>
  <si>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</si>
  <si>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</si>
  <si>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</si>
  <si>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</si>
  <si>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</si>
  <si>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</si>
  <si>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</si>
  <si>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</si>
  <si>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</si>
  <si>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</si>
  <si>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</si>
  <si>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</si>
  <si>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</si>
  <si>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</si>
  <si>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</si>
  <si>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</si>
  <si>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</si>
  <si>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</si>
  <si>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</si>
  <si>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</si>
  <si>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</si>
  <si>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</si>
  <si>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</si>
  <si>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</si>
  <si>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</si>
  <si>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</si>
  <si>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</si>
  <si>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</si>
  <si>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</si>
  <si>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</si>
  <si>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</si>
  <si>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</si>
  <si>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</si>
  <si>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</si>
  <si>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</si>
  <si>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</si>
  <si>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</si>
  <si>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</si>
  <si>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</si>
  <si>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</si>
  <si>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</si>
  <si>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</si>
  <si>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</si>
  <si>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</si>
  <si>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</si>
  <si>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</si>
  <si>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</si>
  <si>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</si>
  <si>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</si>
  <si>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</si>
  <si>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</si>
  <si>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</si>
  <si>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</si>
  <si>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</si>
  <si>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</si>
  <si>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</si>
  <si>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</si>
  <si>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</si>
  <si>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</si>
  <si>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</si>
  <si>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</si>
  <si>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</si>
  <si>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</si>
  <si>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</si>
  <si>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</si>
  <si>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</si>
  <si>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</si>
  <si>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</si>
  <si>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</si>
  <si>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</si>
  <si>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</si>
  <si>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</si>
  <si>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</si>
  <si>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</si>
  <si>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</si>
  <si>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</si>
  <si>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</si>
  <si>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</si>
  <si>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</si>
  <si>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</si>
  <si>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</si>
  <si>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</si>
  <si>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</si>
  <si>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</si>
  <si>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</si>
  <si>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</si>
  <si>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</si>
  <si>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</si>
  <si>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</si>
  <si>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</si>
  <si>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</si>
  <si>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</si>
  <si>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</si>
  <si>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</si>
  <si>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</si>
  <si>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</si>
  <si>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</si>
  <si>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</si>
  <si>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</si>
  <si>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</si>
  <si>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</si>
  <si>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</si>
  <si>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</si>
  <si>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</si>
  <si>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</si>
  <si>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</si>
  <si>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</si>
  <si>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</si>
  <si>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</si>
  <si>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</si>
  <si>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</si>
  <si>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</si>
  <si>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</si>
  <si>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</si>
  <si>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</si>
  <si>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</si>
  <si>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</si>
  <si>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</si>
  <si>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</si>
  <si>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</si>
  <si>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</si>
  <si>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</si>
  <si>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</si>
  <si>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</si>
  <si>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</si>
  <si>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</si>
  <si>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</si>
  <si>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</si>
  <si>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</si>
  <si>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</si>
  <si>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</si>
  <si>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</si>
  <si>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</si>
  <si>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</si>
  <si>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</si>
  <si>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</si>
  <si>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</si>
  <si>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</si>
  <si>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</si>
  <si>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</si>
  <si>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</si>
  <si>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</si>
  <si>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</si>
  <si>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</si>
  <si>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</si>
  <si>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</si>
  <si>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</si>
  <si>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</si>
  <si>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</si>
  <si>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</si>
  <si>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</si>
  <si>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</si>
  <si>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</si>
  <si>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</si>
  <si>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</si>
  <si>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</si>
  <si>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</si>
  <si>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</si>
  <si>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</si>
  <si>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</si>
  <si>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</si>
  <si>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</si>
  <si>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</si>
  <si>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</si>
  <si>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</si>
  <si>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</si>
  <si>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</si>
  <si>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</si>
  <si>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</si>
  <si>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</si>
  <si>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</si>
  <si>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</si>
  <si>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</si>
  <si>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</si>
  <si>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</si>
  <si>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</si>
  <si>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</si>
  <si>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</si>
  <si>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</si>
  <si>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</si>
  <si>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</si>
  <si>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</si>
  <si>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</si>
  <si>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</si>
  <si>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</si>
  <si>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</si>
  <si>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</si>
  <si>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</si>
  <si>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</si>
  <si>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</si>
  <si>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</si>
  <si>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</si>
  <si>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</si>
  <si>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</si>
  <si>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</si>
  <si>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</si>
  <si>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</si>
  <si>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</si>
  <si>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</si>
  <si>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</si>
  <si>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</si>
  <si>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</si>
  <si>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</si>
  <si>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</si>
  <si>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</si>
  <si>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</si>
  <si>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</si>
  <si>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</si>
  <si>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</si>
  <si>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</si>
  <si>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</si>
  <si>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</si>
  <si>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</si>
  <si>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</si>
  <si>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</si>
  <si>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</si>
  <si>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</si>
  <si>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</si>
  <si>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</si>
  <si>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</si>
  <si>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</si>
  <si>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</si>
  <si>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</si>
  <si>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</si>
  <si>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</si>
  <si>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</si>
  <si>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</si>
  <si>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</si>
  <si>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</si>
  <si>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</si>
  <si>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</si>
  <si>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</si>
  <si>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</si>
  <si>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</si>
  <si>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</si>
  <si>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</si>
  <si>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</si>
  <si>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</si>
  <si>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</si>
  <si>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</si>
  <si>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</si>
  <si>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</si>
  <si>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</si>
  <si>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</si>
  <si>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</si>
  <si>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</si>
  <si>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</si>
  <si>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</si>
  <si>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</si>
  <si>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</si>
  <si>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</si>
  <si>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</si>
  <si>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</si>
  <si>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</si>
  <si>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</si>
  <si>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</si>
  <si>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</si>
  <si>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</si>
  <si>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</si>
  <si>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</si>
  <si>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</si>
  <si>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</si>
  <si>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</si>
  <si>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</si>
  <si>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</si>
  <si>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</si>
  <si>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</si>
  <si>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</si>
  <si>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</si>
  <si>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</si>
  <si>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</si>
  <si>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</si>
  <si>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</si>
  <si>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</si>
  <si>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</si>
  <si>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</si>
  <si>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</si>
  <si>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</si>
  <si>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</si>
  <si>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</si>
  <si>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</si>
  <si>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</si>
  <si>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</si>
  <si>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</si>
  <si>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</si>
  <si>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</si>
  <si>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</si>
  <si>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</si>
  <si>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</si>
  <si>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</si>
  <si>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</si>
  <si>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</si>
  <si>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</si>
  <si>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</si>
  <si>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</si>
  <si>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</si>
  <si>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</si>
  <si>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</si>
  <si>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</si>
  <si>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</si>
  <si>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</si>
  <si>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</si>
  <si>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</si>
  <si>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</si>
  <si>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</si>
  <si>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</si>
  <si>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</si>
  <si>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</si>
  <si>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</si>
  <si>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</si>
  <si>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</si>
  <si>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</si>
  <si>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</si>
  <si>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</si>
  <si>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</si>
  <si>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</si>
  <si>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</si>
  <si>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</si>
  <si>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</si>
  <si>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</si>
  <si>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</si>
  <si>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</si>
  <si>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</si>
  <si>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</si>
  <si>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</si>
  <si>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</si>
  <si>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</si>
  <si>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</si>
  <si>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</si>
  <si>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</si>
  <si>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</si>
  <si>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</si>
  <si>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</si>
  <si>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</si>
  <si>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</si>
  <si>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</si>
  <si>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</si>
  <si>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</si>
  <si>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</si>
  <si>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</si>
  <si>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</si>
  <si>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</si>
  <si>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</si>
  <si>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</si>
  <si>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</si>
  <si>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</si>
  <si>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</si>
  <si>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</si>
  <si>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</si>
  <si>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</si>
  <si>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</si>
  <si>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</si>
  <si>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</si>
  <si>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</si>
  <si>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</si>
  <si>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</si>
  <si>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</si>
  <si>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</si>
  <si>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</si>
  <si>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</si>
  <si>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</si>
  <si>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</si>
  <si>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</si>
  <si>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</si>
  <si>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</si>
  <si>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</si>
  <si>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</si>
  <si>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</si>
  <si>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</si>
  <si>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</si>
  <si>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</si>
  <si>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</si>
  <si>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</si>
  <si>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</si>
  <si>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</si>
  <si>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</si>
  <si>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</si>
  <si>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</si>
  <si>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</si>
  <si>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</si>
  <si>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</si>
  <si>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</si>
  <si>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</si>
  <si>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</si>
  <si>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</si>
  <si>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</si>
  <si>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</si>
  <si>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</si>
  <si>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</si>
  <si>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</si>
  <si>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</si>
  <si>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</si>
  <si>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</si>
  <si>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</si>
  <si>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</si>
  <si>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</si>
  <si>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</si>
  <si>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</si>
  <si>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</si>
  <si>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</si>
  <si>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</si>
  <si>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</si>
  <si>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</si>
  <si>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</si>
  <si>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</si>
  <si>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</si>
  <si>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</si>
  <si>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</si>
  <si>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</si>
  <si>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</si>
  <si>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</si>
  <si>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</si>
  <si>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</si>
  <si>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</si>
  <si>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</si>
  <si>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</si>
  <si>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</si>
  <si>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</si>
  <si>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</si>
  <si>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</si>
  <si>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</si>
  <si>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</si>
  <si>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</si>
  <si>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</si>
  <si>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</si>
  <si>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</si>
  <si>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</si>
  <si>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</si>
  <si>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</si>
  <si>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</si>
  <si>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</si>
  <si>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</si>
  <si>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</si>
  <si>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</si>
  <si>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</si>
  <si>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</si>
  <si>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</si>
  <si>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</si>
  <si>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</si>
  <si>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</si>
  <si>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</si>
  <si>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</si>
  <si>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</si>
  <si>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</si>
  <si>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</si>
  <si>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</si>
  <si>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</si>
  <si>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</si>
  <si>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</si>
  <si>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</si>
  <si>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</si>
  <si>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</si>
  <si>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</si>
  <si>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</si>
  <si>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</si>
  <si>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</si>
  <si>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</si>
  <si>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</si>
  <si>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</si>
  <si>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</si>
  <si>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</si>
  <si>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</si>
  <si>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</si>
  <si>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</si>
  <si>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</si>
  <si>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</si>
  <si>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</si>
  <si>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</si>
  <si>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</si>
  <si>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</si>
  <si>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</si>
  <si>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</si>
  <si>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</si>
  <si>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</si>
  <si>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</si>
  <si>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</si>
  <si>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</si>
  <si>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</si>
  <si>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</si>
  <si>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</si>
  <si>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</si>
  <si>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</si>
  <si>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</si>
  <si>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</si>
  <si>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</si>
  <si>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</si>
  <si>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</si>
  <si>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</si>
  <si>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</si>
  <si>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</si>
  <si>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</si>
  <si>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</si>
  <si>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</si>
  <si>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</si>
  <si>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</si>
  <si>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</si>
  <si>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</si>
  <si>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</si>
  <si>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</si>
  <si>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</si>
  <si>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</si>
  <si>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</si>
  <si>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</si>
  <si>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</si>
  <si>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</si>
  <si>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</si>
  <si>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</si>
  <si>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</si>
  <si>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</si>
  <si>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</si>
  <si>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</si>
  <si>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</si>
  <si>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</si>
  <si>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</si>
  <si>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</si>
  <si>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</si>
  <si>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</si>
  <si>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</si>
  <si>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</si>
  <si>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</si>
  <si>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</si>
  <si>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</si>
  <si>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</si>
  <si>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</si>
  <si>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</si>
  <si>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</si>
  <si>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</si>
  <si>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</si>
  <si>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</si>
  <si>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</si>
  <si>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</si>
  <si>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</si>
  <si>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</si>
  <si>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</si>
  <si>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</si>
  <si>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</si>
  <si>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</si>
  <si>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</si>
  <si>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</si>
  <si>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</si>
  <si>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</si>
  <si>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</si>
  <si>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</si>
  <si>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</si>
  <si>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</si>
  <si>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</si>
  <si>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</si>
  <si>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</si>
  <si>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</si>
  <si>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</si>
  <si>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</si>
  <si>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</si>
  <si>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</si>
  <si>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</si>
  <si>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</si>
  <si>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</si>
  <si>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</si>
  <si>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</si>
  <si>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</si>
  <si>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</si>
  <si>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</si>
  <si>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</si>
  <si>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</si>
  <si>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</si>
  <si>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</si>
  <si>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</si>
  <si>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</si>
  <si>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</si>
  <si>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</si>
  <si>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</si>
  <si>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</si>
  <si>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</si>
  <si>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</si>
  <si>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</si>
  <si>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</si>
  <si>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</si>
  <si>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</si>
  <si>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</si>
  <si>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</si>
  <si>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</si>
  <si>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</si>
  <si>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</si>
  <si>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</si>
  <si>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</si>
  <si>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</si>
  <si>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</si>
  <si>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</si>
  <si>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</si>
  <si>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</si>
  <si>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</si>
  <si>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</si>
  <si>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</si>
  <si>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</si>
  <si>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</si>
  <si>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</si>
  <si>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</si>
  <si>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</si>
  <si>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</si>
  <si>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</si>
  <si>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</si>
  <si>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</si>
  <si>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</si>
  <si>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</si>
  <si>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</si>
  <si>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</si>
  <si>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</si>
  <si>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</si>
  <si>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</si>
  <si>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</si>
  <si>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</si>
  <si>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</si>
  <si>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</si>
  <si>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</si>
  <si>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</si>
  <si>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</si>
  <si>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</si>
  <si>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</si>
  <si>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</si>
  <si>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</si>
  <si>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</si>
  <si>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</si>
  <si>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</si>
  <si>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</si>
  <si>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</si>
  <si>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</si>
  <si>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</si>
  <si>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</si>
  <si>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</si>
  <si>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</si>
  <si>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</si>
  <si>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</si>
  <si>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</si>
  <si>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</si>
  <si>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</si>
  <si>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</si>
  <si>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</si>
  <si>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</si>
  <si>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</si>
  <si>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</si>
  <si>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</si>
  <si>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</si>
  <si>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</si>
  <si>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</si>
  <si>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</si>
  <si>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</si>
  <si>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</si>
  <si>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</si>
  <si>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</si>
  <si>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</si>
  <si>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</si>
  <si>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</si>
  <si>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</si>
  <si>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</si>
  <si>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</si>
  <si>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</si>
  <si>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</si>
  <si>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</si>
  <si>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</si>
  <si>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</si>
  <si>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</si>
  <si>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</si>
  <si>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</si>
  <si>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</si>
  <si>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</si>
  <si>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</si>
  <si>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</si>
  <si>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</si>
  <si>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</si>
  <si>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</si>
  <si>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</si>
  <si>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</si>
  <si>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</si>
  <si>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</si>
  <si>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</si>
  <si>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</si>
  <si>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</si>
  <si>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</si>
  <si>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</si>
  <si>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</si>
  <si>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</si>
  <si>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</si>
  <si>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</si>
  <si>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</si>
  <si>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</si>
  <si>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</si>
  <si>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</si>
  <si>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</si>
  <si>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</si>
  <si>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</si>
  <si>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</si>
  <si>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</si>
  <si>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</si>
  <si>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</si>
  <si>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</si>
  <si>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</si>
  <si>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</si>
  <si>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</si>
  <si>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</si>
  <si>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</si>
  <si>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</si>
  <si>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</si>
  <si>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</si>
  <si>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</si>
  <si>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</si>
  <si>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</si>
  <si>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</si>
  <si>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</si>
  <si>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</si>
  <si>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</si>
  <si>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</si>
  <si>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</si>
  <si>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</si>
  <si>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</si>
  <si>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</si>
  <si>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</si>
  <si>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</si>
  <si>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</si>
  <si>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</si>
  <si>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</si>
  <si>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</si>
  <si>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</si>
  <si>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</si>
  <si>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</si>
  <si>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</si>
  <si>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</si>
  <si>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</si>
  <si>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</si>
  <si>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</si>
  <si>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</si>
  <si>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</si>
  <si>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</si>
  <si>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</si>
  <si>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</si>
  <si>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</si>
  <si>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</si>
  <si>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</si>
  <si>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</si>
  <si>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</si>
  <si>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</si>
  <si>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</si>
  <si>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</si>
  <si>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</si>
  <si>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</si>
  <si>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</si>
  <si>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</si>
  <si>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</si>
  <si>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</si>
  <si>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</si>
  <si>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</si>
  <si>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</si>
  <si>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</si>
  <si>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</si>
  <si>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</si>
  <si>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</si>
  <si>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</si>
  <si>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</si>
  <si>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</si>
  <si>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</si>
  <si>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</si>
  <si>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</si>
  <si>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</si>
  <si>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</si>
  <si>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</si>
  <si>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</si>
  <si>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</si>
  <si>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</si>
  <si>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</si>
  <si>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</si>
  <si>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</si>
  <si>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</si>
  <si>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</si>
  <si>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</si>
  <si>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</si>
  <si>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</si>
  <si>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</si>
  <si>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</si>
  <si>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</si>
  <si>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</si>
  <si>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</si>
  <si>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</si>
  <si>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</si>
  <si>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</si>
  <si>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</si>
  <si>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</si>
  <si>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</si>
  <si>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</si>
  <si>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</si>
  <si>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</si>
  <si>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</si>
  <si>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</si>
  <si>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</si>
  <si>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</si>
  <si>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</si>
  <si>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</si>
  <si>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</si>
  <si>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</si>
  <si>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</si>
  <si>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</si>
  <si>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</si>
  <si>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</si>
  <si>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</si>
  <si>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</si>
  <si>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</si>
  <si>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</si>
  <si>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</si>
  <si>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</si>
  <si>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</si>
  <si>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</si>
  <si>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</si>
  <si>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</si>
  <si>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</si>
  <si>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</si>
  <si>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</si>
  <si>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</si>
  <si>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</si>
  <si>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</si>
  <si>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</si>
  <si>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</si>
  <si>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</si>
  <si>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</si>
  <si>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</si>
  <si>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</si>
  <si>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</si>
  <si>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</si>
  <si>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</si>
  <si>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</si>
  <si>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</si>
  <si>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</si>
  <si>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</si>
  <si>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</si>
  <si>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</si>
  <si>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</si>
  <si>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</si>
  <si>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</si>
  <si>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</si>
  <si>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</si>
  <si>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</si>
  <si>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</si>
  <si>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</si>
  <si>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</si>
  <si>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</si>
  <si>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</si>
  <si>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</si>
  <si>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</si>
  <si>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</si>
  <si>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</si>
  <si>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</si>
  <si>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</si>
  <si>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</si>
  <si>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</si>
  <si>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</si>
  <si>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</si>
  <si>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</si>
  <si>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</si>
  <si>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</si>
  <si>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</si>
  <si>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</si>
  <si>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</si>
  <si>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</si>
  <si>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</si>
  <si>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</si>
  <si>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</si>
  <si>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</si>
  <si>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</si>
  <si>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</si>
  <si>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</si>
  <si>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</si>
  <si>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</si>
  <si>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</si>
  <si>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</si>
  <si>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</si>
  <si>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</si>
  <si>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</si>
  <si>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</si>
  <si>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</si>
  <si>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</si>
  <si>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</si>
  <si>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</si>
  <si>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</si>
  <si>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</si>
  <si>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</si>
  <si>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</si>
  <si>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</si>
  <si>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</si>
  <si>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</si>
  <si>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</si>
  <si>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</si>
  <si>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</si>
  <si>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</si>
  <si>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</si>
  <si>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</si>
  <si>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</si>
  <si>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</si>
  <si>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</si>
  <si>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</si>
  <si>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</si>
  <si>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</si>
  <si>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</si>
  <si>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</si>
  <si>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</si>
  <si>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</si>
  <si>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</si>
  <si>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</si>
  <si>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</si>
  <si>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</si>
  <si>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</si>
  <si>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</si>
  <si>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</si>
  <si>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</si>
  <si>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</si>
  <si>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</si>
  <si>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</si>
  <si>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</si>
  <si>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</si>
  <si>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</si>
  <si>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</si>
  <si>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</si>
  <si>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</si>
  <si>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</si>
  <si>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</si>
  <si>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</si>
  <si>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</si>
  <si>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</si>
  <si>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</si>
  <si>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</si>
  <si>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</si>
  <si>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</si>
  <si>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</si>
  <si>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</si>
  <si>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</si>
  <si>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</si>
  <si>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</si>
  <si>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</si>
  <si>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</si>
  <si>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</si>
  <si>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</si>
  <si>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</si>
  <si>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</si>
  <si>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</si>
  <si>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</si>
  <si>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</si>
  <si>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</si>
  <si>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</si>
  <si>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</si>
  <si>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</si>
  <si>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</si>
  <si>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</si>
  <si>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</si>
  <si>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</si>
  <si>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</si>
  <si>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</si>
  <si>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</si>
  <si>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</si>
  <si>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</si>
  <si>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</si>
  <si>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</si>
  <si>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</si>
  <si>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</si>
  <si>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</si>
  <si>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</si>
  <si>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</si>
  <si>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</si>
  <si>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</si>
  <si>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</si>
  <si>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</si>
  <si>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</si>
  <si>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</si>
  <si>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</si>
  <si>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</si>
  <si>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</si>
  <si>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</si>
  <si>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</si>
  <si>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</si>
  <si>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</si>
  <si>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</si>
  <si>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</si>
  <si>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</si>
  <si>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</si>
  <si>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</si>
  <si>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</si>
  <si>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</si>
  <si>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</si>
  <si>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</si>
  <si>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</si>
  <si>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</si>
  <si>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</si>
  <si>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</si>
  <si>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</si>
  <si>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</si>
  <si>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</si>
  <si>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</si>
  <si>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</si>
  <si>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</si>
  <si>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</si>
  <si>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</si>
  <si>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</si>
  <si>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</si>
  <si>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</si>
  <si>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</si>
  <si>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</si>
  <si>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</si>
  <si>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</si>
  <si>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</si>
  <si>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</si>
  <si>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</si>
  <si>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</si>
  <si>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</si>
  <si>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</si>
  <si>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</si>
  <si>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</si>
  <si>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</si>
  <si>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</si>
  <si>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</si>
  <si>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</si>
  <si>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</si>
  <si>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</si>
  <si>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</si>
  <si>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</si>
  <si>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</si>
  <si>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</si>
  <si>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</si>
  <si>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</si>
  <si>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</si>
  <si>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</si>
  <si>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</si>
  <si>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</si>
  <si>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</si>
  <si>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</si>
  <si>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</si>
  <si>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</si>
  <si>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</si>
  <si>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</si>
  <si>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</si>
  <si>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</si>
  <si>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</si>
  <si>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</si>
  <si>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</si>
  <si>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</si>
  <si>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</si>
  <si>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</si>
  <si>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</si>
  <si>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</si>
  <si>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</si>
  <si>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</si>
  <si>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</si>
  <si>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</si>
  <si>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</si>
  <si>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</si>
  <si>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</si>
  <si>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</si>
  <si>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</si>
  <si>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</si>
  <si>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</si>
  <si>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</si>
  <si>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</si>
  <si>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</si>
  <si>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</si>
  <si>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</si>
  <si>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</si>
  <si>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</si>
  <si>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</si>
  <si>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</si>
  <si>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</si>
  <si>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</si>
  <si>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</si>
  <si>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</si>
  <si>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</si>
  <si>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</si>
  <si>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</si>
  <si>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</si>
  <si>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</si>
  <si>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</si>
  <si>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</si>
  <si>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</si>
  <si>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</si>
  <si>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</si>
  <si>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</si>
  <si>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</si>
  <si>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</si>
  <si>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</si>
  <si>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</si>
  <si>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</si>
  <si>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</si>
  <si>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</si>
  <si>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</si>
  <si>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</si>
  <si>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</si>
  <si>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</si>
  <si>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</si>
  <si>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</si>
  <si>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</si>
  <si>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</si>
  <si>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</si>
  <si>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</si>
  <si>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</si>
  <si>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</si>
  <si>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</si>
  <si>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</si>
  <si>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</si>
  <si>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</si>
  <si>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</si>
  <si>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</si>
  <si>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</si>
  <si>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</si>
  <si>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</si>
  <si>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</si>
  <si>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</si>
  <si>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</si>
  <si>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</si>
  <si>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</si>
  <si>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</si>
  <si>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</si>
  <si>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</si>
  <si>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</si>
  <si>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</si>
  <si>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</si>
  <si>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</si>
  <si>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</si>
  <si>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</si>
  <si>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</si>
  <si>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</si>
  <si>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</si>
  <si>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</si>
  <si>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</si>
  <si>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</si>
  <si>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</si>
  <si>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</si>
  <si>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</si>
  <si>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</si>
  <si>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</si>
  <si>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</si>
  <si>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</si>
  <si>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</si>
  <si>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</si>
  <si>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</si>
  <si>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</si>
  <si>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</si>
  <si>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</si>
  <si>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</si>
  <si>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</si>
  <si>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</si>
  <si>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</si>
  <si>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</si>
  <si>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</si>
  <si>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</si>
  <si>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</si>
  <si>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</si>
  <si>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</si>
  <si>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</si>
  <si>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</si>
  <si>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</si>
  <si>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</si>
  <si>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</si>
  <si>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</si>
  <si>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</si>
  <si>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</si>
  <si>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</si>
  <si>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</si>
  <si>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</si>
  <si>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</si>
  <si>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</si>
  <si>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</si>
  <si>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</si>
  <si>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</si>
  <si>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</si>
  <si>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</si>
  <si>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</si>
  <si>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</si>
  <si>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</si>
  <si>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</si>
  <si>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</si>
  <si>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</si>
  <si>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</si>
  <si>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</si>
  <si>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</si>
  <si>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</si>
  <si>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</si>
  <si>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</si>
  <si>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</si>
  <si>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</si>
  <si>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</si>
  <si>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</si>
  <si>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</si>
  <si>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</si>
  <si>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</si>
  <si>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</si>
  <si>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</si>
  <si>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</si>
  <si>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</si>
  <si>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</si>
  <si>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</si>
  <si>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</si>
  <si>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</si>
  <si>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</si>
  <si>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</si>
  <si>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</si>
  <si>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</si>
  <si>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</si>
  <si>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</si>
  <si>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</si>
  <si>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</si>
  <si>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</si>
  <si>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</si>
  <si>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</si>
  <si>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</si>
  <si>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</si>
  <si>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</si>
  <si>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</si>
  <si>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</si>
  <si>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</si>
  <si>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</si>
  <si>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</si>
  <si>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</si>
  <si>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</si>
  <si>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</si>
  <si>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</si>
  <si>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</si>
  <si>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</si>
  <si>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</si>
  <si>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</si>
  <si>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</si>
  <si>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</si>
  <si>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</si>
  <si>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</si>
  <si>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</si>
  <si>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</si>
  <si>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</si>
  <si>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</si>
  <si>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</si>
  <si>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</si>
  <si>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</si>
  <si>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</si>
  <si>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</si>
  <si>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</si>
  <si>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</si>
  <si>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</si>
  <si>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</si>
  <si>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</si>
  <si>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</si>
  <si>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</si>
  <si>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</si>
  <si>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</si>
  <si>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</si>
  <si>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</si>
  <si>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</si>
  <si>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</si>
  <si>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</si>
  <si>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</si>
  <si>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</si>
  <si>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</si>
  <si>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</si>
  <si>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</si>
  <si>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</si>
  <si>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</si>
  <si>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</si>
  <si>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</si>
  <si>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</si>
  <si>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</si>
  <si>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</si>
  <si>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</si>
  <si>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</si>
  <si>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</si>
  <si>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</si>
  <si>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</si>
  <si>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</si>
  <si>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</si>
  <si>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</si>
  <si>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</si>
  <si>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</si>
  <si>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</si>
  <si>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</si>
  <si>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</si>
  <si>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</si>
  <si>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</si>
  <si>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</si>
  <si>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</si>
  <si>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</si>
  <si>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</si>
  <si>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</si>
  <si>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</si>
  <si>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</si>
  <si>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</si>
  <si>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</si>
  <si>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</si>
  <si>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</si>
  <si>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</si>
  <si>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</si>
  <si>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</si>
  <si>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</si>
  <si>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</si>
  <si>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</si>
  <si>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</si>
  <si>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</si>
  <si>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</si>
  <si>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</si>
  <si>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</si>
  <si>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</si>
  <si>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</si>
  <si>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</si>
  <si>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</si>
  <si>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</si>
  <si>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</si>
  <si>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</si>
  <si>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</si>
  <si>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</si>
  <si>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</si>
  <si>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</si>
  <si>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</si>
  <si>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</si>
  <si>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</si>
  <si>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</si>
  <si>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</si>
  <si>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</si>
  <si>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</si>
  <si>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</si>
  <si>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</si>
  <si>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</si>
  <si>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</si>
  <si>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</si>
  <si>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</si>
  <si>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</si>
  <si>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</si>
  <si>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</si>
  <si>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</si>
  <si>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</si>
  <si>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</si>
  <si>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</si>
  <si>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</si>
  <si>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</si>
  <si>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</si>
  <si>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</si>
  <si>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</si>
  <si>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</si>
  <si>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</si>
  <si>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</si>
  <si>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</si>
  <si>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</si>
  <si>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</si>
  <si>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</si>
  <si>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</si>
  <si>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</si>
  <si>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</si>
  <si>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</si>
  <si>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</si>
  <si>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</si>
  <si>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</si>
  <si>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</si>
  <si>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</si>
  <si>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</si>
  <si>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</si>
  <si>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</si>
  <si>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</si>
  <si>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</si>
  <si>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</si>
  <si>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</si>
  <si>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</si>
  <si>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</si>
  <si>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</si>
  <si>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</si>
  <si>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</si>
  <si>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</si>
  <si>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</si>
  <si>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</si>
  <si>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</si>
  <si>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</si>
  <si>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</si>
  <si>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</si>
  <si>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</si>
  <si>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</si>
  <si>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</si>
  <si>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</si>
  <si>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</si>
  <si>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</si>
  <si>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</si>
  <si>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</si>
  <si>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</si>
  <si>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</si>
  <si>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</si>
  <si>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</si>
  <si>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</si>
  <si>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</si>
  <si>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</si>
  <si>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</si>
  <si>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</si>
  <si>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</si>
  <si>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</si>
  <si>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</si>
  <si>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</si>
  <si>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</si>
  <si>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</si>
  <si>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</si>
  <si>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</si>
  <si>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</si>
  <si>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</si>
  <si>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</si>
  <si>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</si>
  <si>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</si>
  <si>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</si>
  <si>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</si>
  <si>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</si>
  <si>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</si>
  <si>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</si>
  <si>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</si>
  <si>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</si>
  <si>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</si>
  <si>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</si>
  <si>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</si>
  <si>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</si>
  <si>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</si>
  <si>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</si>
  <si>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</si>
  <si>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</si>
  <si>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</si>
  <si>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</si>
  <si>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</si>
  <si>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</si>
  <si>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</si>
  <si>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</si>
  <si>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</si>
  <si>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</si>
  <si>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</si>
  <si>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</si>
  <si>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</si>
  <si>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</si>
  <si>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</si>
  <si>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</si>
  <si>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</si>
  <si>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</si>
  <si>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</si>
  <si>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</si>
  <si>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</si>
  <si>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</si>
  <si>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</si>
  <si>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</si>
  <si>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</si>
  <si>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</si>
  <si>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</si>
  <si>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</si>
  <si>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</si>
  <si>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</si>
  <si>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</si>
  <si>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</si>
  <si>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</si>
  <si>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</si>
  <si>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</si>
  <si>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</si>
  <si>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</si>
  <si>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</si>
  <si>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</si>
  <si>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</si>
  <si>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</si>
  <si>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</si>
  <si>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</si>
  <si>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</si>
  <si>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</si>
  <si>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</si>
  <si>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</si>
  <si>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</si>
  <si>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</si>
  <si>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</si>
  <si>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</si>
  <si>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</si>
  <si>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</si>
  <si>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</si>
  <si>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</si>
  <si>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</si>
  <si>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</si>
  <si>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</si>
  <si>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</si>
  <si>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</si>
  <si>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</si>
  <si>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</si>
  <si>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</si>
  <si>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</si>
  <si>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</si>
  <si>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</si>
  <si>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</si>
  <si>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</si>
  <si>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</si>
  <si>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</si>
  <si>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</si>
  <si>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</si>
  <si>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</si>
  <si>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</si>
  <si>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</si>
  <si>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</si>
  <si>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</si>
  <si>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</si>
  <si>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</si>
  <si>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</si>
  <si>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</si>
  <si>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</si>
  <si>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</si>
  <si>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</si>
  <si>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</si>
  <si>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</si>
  <si>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</si>
  <si>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</si>
  <si>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</si>
  <si>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</si>
  <si>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</si>
  <si>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</si>
  <si>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</si>
  <si>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</si>
  <si>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</si>
  <si>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</si>
  <si>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</si>
  <si>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</si>
  <si>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</si>
  <si>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</si>
  <si>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</si>
  <si>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</si>
  <si>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</si>
  <si>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</si>
  <si>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</si>
  <si>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</si>
  <si>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</si>
  <si>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</si>
  <si>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</si>
  <si>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</si>
  <si>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</si>
  <si>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</si>
  <si>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</si>
  <si>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</si>
  <si>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</si>
  <si>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</si>
  <si>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</si>
  <si>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</si>
  <si>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</si>
  <si>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</si>
  <si>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</si>
  <si>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</si>
  <si>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</si>
  <si>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</si>
  <si>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</si>
  <si>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</si>
  <si>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</si>
  <si>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</si>
  <si>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</si>
  <si>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</si>
  <si>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</si>
  <si>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</si>
  <si>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</si>
  <si>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</si>
  <si>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</si>
  <si>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</si>
  <si>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</si>
  <si>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</si>
  <si>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</si>
  <si>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</si>
  <si>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</si>
  <si>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</si>
  <si>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</si>
  <si>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</si>
  <si>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</si>
  <si>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</si>
  <si>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</si>
  <si>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</si>
  <si>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</si>
  <si>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</si>
  <si>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</si>
  <si>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</si>
  <si>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</si>
  <si>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</si>
  <si>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</si>
  <si>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</si>
  <si>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</si>
  <si>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</si>
  <si>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</si>
  <si>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</si>
  <si>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</si>
  <si>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</si>
  <si>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</si>
  <si>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</si>
  <si>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</si>
  <si>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</si>
  <si>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</si>
  <si>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</si>
  <si>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</si>
  <si>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</si>
  <si>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</si>
  <si>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</si>
  <si>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</si>
  <si>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</si>
  <si>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</si>
  <si>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</si>
  <si>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</si>
  <si>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</si>
  <si>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</si>
  <si>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</si>
  <si>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</si>
  <si>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</si>
  <si>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</si>
  <si>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</si>
  <si>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</si>
  <si>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</si>
  <si>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</si>
  <si>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</si>
  <si>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</si>
  <si>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</si>
  <si>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</si>
  <si>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</si>
  <si>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</si>
  <si>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</si>
  <si>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</si>
  <si>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</si>
  <si>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</si>
  <si>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</si>
  <si>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</si>
  <si>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</si>
  <si>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</si>
  <si>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</si>
  <si>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</si>
  <si>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</si>
  <si>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</si>
  <si>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</si>
  <si>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</si>
  <si>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</si>
  <si>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</si>
  <si>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</si>
  <si>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</si>
  <si>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</si>
  <si>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</si>
  <si>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</si>
  <si>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</si>
  <si>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</si>
  <si>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</si>
  <si>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</si>
  <si>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</si>
  <si>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</si>
  <si>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</si>
  <si>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</si>
  <si>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</si>
  <si>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</si>
  <si>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</si>
  <si>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</si>
  <si>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</si>
  <si>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</si>
  <si>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</si>
  <si>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</si>
  <si>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</si>
  <si>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</si>
  <si>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</si>
  <si>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</si>
  <si>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</si>
  <si>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</si>
  <si>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</si>
  <si>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</si>
  <si>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</si>
  <si>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</si>
  <si>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</si>
  <si>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</si>
  <si>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</si>
  <si>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</si>
  <si>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</si>
  <si>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</si>
  <si>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</si>
  <si>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</si>
  <si>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</si>
  <si>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</si>
  <si>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</si>
  <si>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</si>
  <si>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</si>
  <si>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</si>
  <si>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</si>
  <si>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</si>
  <si>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</si>
  <si>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</si>
  <si>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</si>
  <si>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</si>
  <si>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</si>
  <si>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</si>
  <si>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</si>
  <si>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</si>
  <si>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</si>
  <si>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</si>
  <si>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</si>
  <si>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</si>
  <si>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</si>
  <si>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</si>
  <si>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</si>
  <si>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</si>
  <si>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</si>
  <si>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</si>
  <si>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</si>
  <si>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</si>
  <si>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</si>
  <si>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</si>
  <si>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</si>
  <si>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</si>
  <si>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</si>
  <si>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</si>
  <si>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</si>
  <si>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</si>
  <si>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</si>
  <si>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</si>
  <si>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</si>
  <si>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</si>
  <si>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</si>
  <si>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</si>
  <si>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</si>
  <si>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</si>
  <si>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</si>
  <si>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</si>
  <si>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</si>
  <si>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</si>
  <si>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</si>
  <si>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</si>
  <si>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</si>
  <si>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</si>
  <si>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</si>
  <si>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</si>
  <si>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</si>
  <si>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</si>
  <si>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</si>
  <si>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</si>
  <si>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</si>
  <si>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</si>
  <si>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</si>
  <si>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</si>
  <si>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</si>
  <si>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</si>
  <si>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</si>
  <si>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</si>
  <si>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</si>
  <si>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</si>
  <si>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</si>
  <si>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</si>
  <si>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</si>
  <si>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</si>
  <si>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</si>
  <si>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</si>
  <si>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</si>
  <si>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</si>
  <si>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</si>
  <si>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</si>
  <si>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</si>
  <si>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</si>
  <si>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</si>
  <si>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</si>
  <si>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</si>
  <si>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</si>
  <si>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</si>
  <si>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</si>
  <si>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</si>
  <si>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</si>
  <si>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</si>
  <si>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</si>
  <si>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</si>
  <si>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</si>
  <si>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</si>
  <si>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</si>
  <si>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</si>
  <si>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</si>
  <si>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</si>
  <si>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</si>
  <si>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</si>
  <si>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</si>
  <si>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</si>
  <si>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</si>
  <si>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</si>
  <si>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</si>
  <si>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</si>
  <si>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</si>
  <si>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</si>
  <si>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</si>
  <si>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</si>
  <si>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</si>
  <si>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</si>
  <si>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</si>
  <si>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</si>
  <si>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</si>
  <si>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</si>
  <si>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</si>
  <si>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</si>
  <si>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</si>
  <si>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</si>
  <si>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</si>
  <si>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</si>
  <si>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</si>
  <si>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</si>
  <si>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</si>
  <si>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</si>
  <si>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</si>
  <si>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</si>
  <si>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</si>
  <si>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</si>
  <si>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</si>
  <si>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</si>
  <si>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</si>
  <si>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</si>
  <si>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</si>
  <si>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</si>
  <si>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</si>
  <si>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</si>
  <si>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</si>
  <si>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</si>
  <si>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</si>
  <si>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</si>
  <si>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</si>
  <si>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</si>
  <si>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</si>
  <si>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</si>
  <si>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</si>
  <si>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</si>
  <si>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</si>
  <si>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</si>
  <si>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</si>
  <si>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</si>
  <si>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</si>
  <si>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</si>
  <si>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</si>
  <si>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</si>
  <si>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</si>
  <si>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</si>
  <si>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</si>
  <si>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</si>
  <si>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</si>
  <si>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</si>
  <si>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</si>
  <si>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</si>
  <si>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</si>
  <si>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</si>
  <si>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</si>
  <si>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</si>
  <si>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</si>
  <si>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</si>
  <si>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</si>
  <si>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</si>
  <si>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</si>
  <si>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</si>
  <si>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</si>
  <si>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</si>
  <si>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</si>
  <si>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</si>
  <si>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</si>
  <si>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</si>
  <si>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</si>
  <si>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</si>
  <si>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</si>
  <si>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</si>
  <si>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</si>
  <si>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</si>
  <si>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</si>
  <si>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</si>
  <si>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</si>
  <si>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</si>
  <si>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</si>
  <si>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</si>
  <si>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</si>
  <si>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</si>
  <si>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</si>
  <si>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</si>
  <si>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</si>
  <si>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</si>
  <si>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</si>
  <si>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</si>
  <si>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</si>
  <si>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</si>
  <si>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</si>
  <si>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</si>
  <si>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</si>
  <si>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</si>
  <si>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</si>
  <si>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</si>
  <si>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</si>
  <si>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</si>
  <si>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</si>
  <si>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</si>
  <si>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</si>
  <si>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</si>
  <si>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</si>
  <si>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</si>
  <si>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</si>
  <si>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</si>
  <si>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</si>
  <si>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</si>
  <si>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</si>
  <si>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</si>
  <si>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</si>
  <si>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</si>
  <si>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</si>
  <si>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</si>
  <si>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</si>
  <si>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</si>
  <si>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</si>
  <si>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</si>
  <si>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</si>
  <si>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</si>
  <si>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</si>
  <si>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</si>
  <si>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</si>
  <si>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</si>
  <si>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</si>
  <si>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</si>
  <si>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</si>
  <si>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</si>
  <si>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</si>
  <si>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</si>
  <si>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</si>
  <si>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</si>
  <si>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</si>
  <si>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</si>
  <si>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</si>
  <si>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</si>
  <si>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</si>
  <si>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</si>
  <si>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</si>
  <si>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</si>
  <si>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</si>
  <si>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</si>
  <si>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</si>
  <si>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</si>
  <si>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</si>
  <si>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</si>
  <si>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</si>
  <si>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</si>
  <si>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</si>
  <si>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</si>
  <si>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</si>
  <si>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</si>
  <si>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</si>
  <si>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</si>
  <si>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</si>
  <si>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</si>
  <si>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</si>
  <si>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</si>
  <si>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</si>
  <si>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</si>
  <si>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</si>
  <si>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</si>
  <si>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</si>
  <si>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</si>
  <si>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</si>
  <si>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</si>
  <si>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</si>
  <si>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</si>
  <si>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</si>
  <si>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</si>
  <si>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</si>
  <si>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</si>
  <si>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</si>
  <si>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</si>
  <si>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</si>
  <si>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</si>
  <si>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</si>
  <si>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</si>
  <si>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</si>
  <si>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</si>
  <si>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</si>
  <si>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</si>
  <si>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</si>
  <si>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</si>
  <si>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</si>
  <si>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</si>
  <si>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</si>
  <si>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</si>
  <si>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</si>
  <si>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</si>
  <si>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</si>
  <si>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</si>
  <si>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</si>
  <si>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</si>
  <si>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</si>
  <si>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</si>
  <si>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</si>
  <si>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</si>
  <si>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</si>
  <si>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</si>
  <si>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</si>
  <si>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</si>
  <si>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</si>
  <si>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</si>
  <si>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</si>
  <si>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</si>
  <si>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</si>
  <si>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</si>
  <si>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</si>
  <si>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</si>
  <si>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</si>
  <si>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</si>
  <si>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</si>
  <si>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</si>
  <si>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</si>
  <si>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</si>
  <si>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</si>
  <si>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</si>
  <si>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</si>
  <si>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</si>
  <si>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</si>
  <si>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</si>
  <si>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</si>
  <si>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</si>
  <si>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</si>
  <si>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</si>
  <si>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</si>
  <si>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</si>
  <si>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</si>
  <si>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</si>
  <si>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</si>
  <si>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</si>
  <si>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</si>
  <si>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</si>
  <si>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</si>
  <si>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</si>
  <si>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</si>
  <si>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</si>
  <si>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</si>
  <si>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</si>
  <si>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</si>
  <si>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</si>
  <si>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</si>
  <si>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</si>
  <si>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</si>
  <si>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</si>
  <si>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</si>
  <si>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</si>
  <si>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</si>
  <si>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</si>
  <si>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</si>
  <si>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</si>
  <si>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</si>
  <si>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</si>
  <si>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</si>
  <si>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</si>
  <si>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</si>
  <si>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</si>
  <si>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</si>
  <si>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</si>
  <si>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</si>
  <si>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</si>
  <si>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</si>
  <si>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</si>
  <si>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</si>
  <si>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</si>
  <si>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</si>
  <si>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</si>
  <si>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</si>
  <si>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</si>
  <si>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</si>
  <si>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</si>
  <si>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</si>
  <si>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</si>
  <si>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</si>
  <si>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</si>
  <si>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</si>
  <si>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</si>
  <si>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</si>
  <si>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</si>
  <si>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</si>
  <si>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</si>
  <si>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</si>
  <si>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</si>
  <si>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</si>
  <si>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</si>
  <si>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</si>
  <si>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</si>
  <si>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</si>
  <si>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</si>
  <si>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</si>
  <si>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</si>
  <si>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</si>
  <si>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</si>
  <si>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</si>
  <si>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</si>
  <si>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</si>
  <si>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</si>
  <si>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</si>
  <si>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</si>
  <si>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</si>
  <si>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</si>
  <si>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</si>
  <si>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</si>
  <si>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</si>
  <si>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</si>
  <si>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</si>
  <si>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</si>
  <si>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</si>
  <si>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</si>
  <si>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</si>
  <si>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</si>
  <si>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</si>
  <si>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</si>
  <si>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</si>
  <si>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</si>
  <si>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</si>
  <si>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</si>
  <si>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</si>
  <si>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</si>
  <si>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</si>
  <si>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</si>
  <si>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</si>
  <si>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</si>
  <si>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</si>
  <si>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</si>
  <si>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</si>
  <si>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</si>
  <si>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</si>
  <si>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</si>
  <si>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</si>
  <si>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</si>
  <si>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</si>
  <si>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</si>
  <si>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</si>
  <si>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</si>
  <si>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</si>
  <si>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</si>
  <si>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</si>
  <si>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</si>
  <si>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</si>
  <si>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</si>
  <si>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</si>
  <si>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</si>
  <si>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</si>
  <si>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</si>
  <si>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</si>
  <si>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</si>
  <si>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</si>
  <si>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</si>
  <si>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</si>
  <si>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</si>
  <si>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</si>
  <si>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</si>
  <si>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</si>
  <si>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</si>
  <si>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</si>
  <si>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</si>
  <si>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</si>
  <si>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</si>
  <si>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</si>
  <si>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</si>
  <si>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</si>
  <si>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</si>
  <si>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</si>
  <si>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</si>
  <si>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</si>
  <si>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</si>
  <si>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</si>
  <si>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</si>
  <si>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</si>
  <si>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</si>
  <si>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</si>
  <si>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</si>
  <si>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</si>
  <si>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</si>
  <si>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</si>
  <si>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</si>
  <si>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</si>
  <si>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</si>
  <si>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</si>
  <si>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</si>
  <si>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</si>
  <si>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</si>
  <si>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</si>
  <si>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</si>
  <si>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</si>
  <si>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</si>
  <si>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</si>
  <si>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</si>
  <si>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</si>
  <si>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</si>
  <si>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</si>
  <si>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</si>
  <si>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</si>
  <si>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</si>
  <si>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</si>
  <si>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</si>
  <si>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</si>
  <si>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</si>
  <si>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</si>
  <si>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</si>
  <si>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</si>
  <si>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</si>
  <si>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</si>
  <si>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</si>
  <si>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</si>
  <si>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</si>
  <si>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</si>
  <si>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</si>
  <si>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</si>
  <si>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</si>
  <si>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</si>
  <si>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</si>
  <si>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</si>
  <si>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</si>
  <si>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</si>
  <si>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</si>
  <si>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</si>
  <si>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</si>
  <si>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</si>
  <si>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</si>
  <si>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</si>
  <si>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</si>
  <si>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</si>
  <si>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</si>
  <si>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</si>
  <si>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</si>
  <si>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</si>
  <si>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</si>
  <si>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</si>
  <si>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</si>
  <si>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</si>
  <si>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</si>
  <si>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</si>
  <si>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</si>
  <si>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</si>
  <si>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</si>
  <si>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</si>
  <si>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</si>
  <si>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</si>
  <si>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</si>
  <si>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</si>
  <si>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</si>
  <si>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</si>
  <si>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</si>
  <si>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</si>
  <si>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</si>
  <si>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</si>
  <si>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</si>
  <si>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</si>
  <si>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</si>
  <si>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</si>
  <si>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</si>
  <si>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</si>
  <si>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</si>
  <si>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</si>
  <si>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</si>
  <si>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</si>
  <si>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</si>
  <si>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</si>
  <si>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</si>
  <si>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</si>
  <si>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</si>
  <si>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</si>
  <si>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</si>
  <si>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</si>
  <si>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</si>
  <si>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</si>
  <si>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</si>
  <si>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</si>
  <si>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</si>
  <si>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</si>
  <si>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</si>
  <si>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</si>
  <si>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</si>
  <si>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</si>
  <si>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</si>
  <si>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</si>
  <si>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</si>
  <si>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</si>
  <si>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</si>
  <si>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</si>
  <si>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</si>
  <si>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</si>
  <si>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</si>
  <si>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</si>
  <si>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</si>
  <si>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</si>
  <si>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</si>
  <si>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</si>
  <si>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</si>
  <si>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</si>
  <si>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</si>
  <si>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</si>
  <si>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</si>
  <si>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</si>
  <si>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</si>
  <si>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</si>
  <si>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</si>
  <si>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</si>
  <si>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</si>
  <si>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</si>
  <si>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</si>
  <si>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</si>
  <si>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</si>
  <si>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</si>
  <si>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</si>
  <si>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</si>
  <si>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</si>
  <si>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</si>
  <si>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</si>
  <si>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</si>
  <si>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</si>
  <si>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</si>
  <si>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</si>
  <si>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</si>
  <si>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</si>
  <si>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</si>
  <si>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</si>
  <si>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</si>
  <si>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</si>
  <si>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</si>
  <si>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</si>
  <si>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</si>
  <si>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</si>
  <si>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</si>
  <si>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</si>
  <si>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</si>
  <si>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</si>
  <si>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</si>
  <si>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</si>
  <si>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</si>
  <si>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</si>
  <si>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</si>
  <si>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</si>
  <si>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</si>
  <si>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</si>
  <si>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</si>
  <si>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</si>
  <si>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</si>
  <si>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</si>
  <si>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</si>
  <si>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</si>
  <si>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</si>
  <si>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</si>
  <si>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</si>
  <si>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</si>
  <si>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</si>
  <si>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</si>
  <si>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</si>
  <si>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</si>
  <si>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</si>
  <si>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</si>
  <si>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</si>
  <si>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</si>
  <si>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</si>
  <si>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</si>
  <si>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</si>
  <si>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</si>
  <si>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</si>
  <si>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</si>
  <si>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</si>
  <si>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</si>
  <si>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</si>
  <si>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</si>
  <si>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</si>
  <si>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</si>
  <si>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</si>
  <si>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</si>
  <si>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</si>
  <si>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</si>
  <si>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</si>
  <si>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</si>
  <si>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</si>
  <si>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</si>
  <si>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</si>
  <si>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</si>
  <si>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</si>
  <si>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</si>
  <si>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</si>
  <si>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</si>
  <si>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</si>
  <si>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</si>
  <si>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</si>
  <si>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</si>
  <si>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</si>
  <si>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</si>
  <si>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</si>
  <si>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</si>
  <si>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</si>
  <si>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</si>
  <si>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</si>
  <si>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</si>
  <si>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</si>
  <si>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</si>
  <si>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</si>
  <si>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</si>
  <si>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</si>
  <si>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</si>
  <si>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</si>
  <si>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</si>
  <si>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</si>
  <si>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</si>
  <si>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</si>
  <si>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</si>
  <si>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</si>
  <si>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</si>
  <si>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</si>
  <si>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</si>
  <si>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</si>
  <si>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</si>
  <si>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</si>
  <si>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</si>
  <si>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</si>
  <si>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</si>
  <si>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</si>
  <si>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</si>
  <si>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</si>
  <si>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</si>
  <si>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</si>
  <si>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</si>
  <si>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</si>
  <si>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</si>
  <si>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</si>
  <si>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</si>
  <si>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</si>
  <si>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</si>
  <si>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</si>
  <si>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</si>
  <si>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</si>
  <si>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</si>
  <si>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</si>
  <si>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</si>
  <si>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</si>
  <si>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</si>
  <si>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</si>
  <si>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</si>
  <si>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</si>
  <si>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</si>
  <si>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</si>
  <si>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</si>
  <si>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</si>
  <si>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</si>
  <si>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</si>
  <si>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</si>
  <si>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</si>
  <si>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</si>
  <si>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</si>
  <si>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</si>
  <si>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</si>
  <si>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</si>
  <si>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</si>
  <si>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</si>
  <si>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</si>
  <si>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</si>
  <si>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</si>
  <si>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</si>
  <si>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</si>
  <si>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</si>
  <si>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</si>
  <si>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</si>
  <si>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</si>
  <si>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</si>
  <si>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</si>
  <si>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</si>
  <si>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</si>
  <si>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</si>
  <si>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</si>
  <si>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</si>
  <si>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</si>
  <si>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</si>
  <si>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</si>
  <si>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</si>
  <si>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</si>
  <si>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</si>
  <si>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</si>
  <si>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</si>
  <si>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</si>
  <si>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</si>
  <si>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</si>
  <si>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</si>
  <si>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</si>
  <si>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</si>
  <si>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</si>
  <si>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</si>
  <si>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</si>
  <si>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</si>
  <si>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</si>
  <si>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</si>
  <si>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</si>
  <si>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</si>
  <si>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</si>
  <si>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</si>
  <si>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</si>
  <si>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</si>
  <si>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</si>
  <si>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</si>
  <si>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</si>
  <si>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</si>
  <si>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</si>
  <si>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</si>
  <si>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</si>
  <si>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</si>
  <si>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</si>
  <si>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</si>
  <si>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</si>
  <si>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</si>
  <si>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</si>
  <si>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</si>
  <si>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</si>
  <si>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</si>
  <si>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</si>
  <si>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</si>
  <si>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</si>
  <si>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</si>
  <si>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</si>
  <si>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</si>
  <si>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</si>
  <si>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</si>
  <si>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</si>
  <si>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</si>
  <si>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</si>
  <si>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</si>
  <si>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</si>
  <si>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</si>
  <si>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</si>
  <si>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</si>
  <si>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</si>
  <si>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</si>
  <si>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</si>
  <si>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</si>
  <si>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</si>
  <si>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</si>
  <si>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</si>
  <si>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</si>
  <si>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</si>
  <si>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</si>
  <si>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</si>
  <si>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</si>
  <si>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</si>
  <si>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</si>
  <si>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</si>
  <si>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</si>
  <si>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</si>
  <si>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</si>
  <si>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</si>
  <si>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</si>
  <si>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</si>
  <si>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</si>
  <si>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</si>
  <si>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</si>
  <si>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</si>
  <si>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</si>
  <si>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</si>
  <si>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</si>
  <si>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</si>
  <si>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</si>
  <si>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</si>
  <si>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</si>
  <si>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</si>
  <si>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</si>
  <si>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</si>
  <si>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</si>
  <si>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</si>
  <si>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</si>
  <si>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</si>
  <si>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</si>
  <si>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</si>
  <si>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</si>
  <si>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</si>
  <si>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</si>
  <si>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</si>
  <si>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</si>
  <si>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</si>
  <si>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</si>
  <si>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</si>
  <si>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</si>
  <si>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</si>
  <si>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</si>
  <si>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</si>
  <si>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</si>
  <si>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</si>
  <si>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</si>
  <si>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</si>
  <si>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</si>
  <si>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</si>
  <si>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</si>
  <si>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</si>
  <si>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</si>
  <si>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</si>
  <si>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</si>
  <si>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</si>
  <si>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</si>
  <si>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</si>
  <si>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</si>
  <si>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</si>
  <si>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</si>
  <si>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</si>
  <si>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</si>
  <si>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</si>
  <si>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</si>
  <si>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</si>
  <si>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</si>
  <si>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</si>
  <si>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</si>
  <si>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</si>
  <si>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</si>
  <si>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</si>
  <si>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</si>
  <si>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</si>
  <si>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</si>
  <si>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</si>
  <si>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</si>
  <si>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</si>
  <si>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</si>
  <si>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</si>
  <si>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</si>
  <si>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</si>
  <si>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</si>
  <si>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</si>
  <si>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</si>
  <si>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</si>
  <si>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</si>
  <si>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</si>
  <si>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</si>
  <si>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</si>
  <si>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</si>
  <si>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</si>
  <si>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</si>
  <si>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</si>
  <si>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</si>
  <si>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</si>
  <si>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</si>
  <si>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</si>
  <si>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</si>
  <si>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</si>
  <si>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</si>
  <si>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</si>
  <si>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</si>
  <si>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</si>
  <si>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</si>
  <si>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</si>
  <si>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</si>
  <si>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</si>
  <si>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</si>
  <si>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</si>
  <si>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</si>
  <si>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</si>
  <si>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</si>
  <si>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</si>
  <si>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</si>
  <si>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</si>
  <si>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</si>
  <si>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</si>
  <si>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</si>
  <si>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</si>
  <si>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</si>
  <si>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</si>
  <si>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</si>
  <si>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</si>
  <si>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</si>
  <si>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</si>
  <si>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</si>
  <si>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</si>
  <si>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</si>
  <si>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</si>
  <si>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</si>
  <si>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</si>
  <si>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</si>
  <si>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</si>
  <si>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</si>
  <si>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</si>
  <si>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</si>
  <si>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</si>
  <si>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</si>
  <si>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</si>
  <si>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</si>
  <si>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</si>
  <si>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</si>
  <si>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</si>
  <si>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</si>
  <si>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</si>
  <si>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</si>
  <si>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</si>
  <si>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</si>
  <si>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</si>
  <si>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</si>
  <si>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</si>
  <si>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</si>
  <si>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</si>
  <si>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</si>
  <si>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</si>
  <si>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</si>
  <si>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</si>
  <si>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</si>
  <si>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</si>
  <si>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</si>
  <si>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</si>
  <si>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</si>
  <si>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</si>
  <si>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</si>
  <si>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</si>
  <si>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</si>
  <si>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</si>
  <si>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</si>
  <si>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</si>
  <si>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</si>
  <si>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</si>
  <si>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</si>
  <si>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</si>
  <si>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</si>
  <si>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</si>
  <si>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</si>
  <si>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</si>
  <si>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</si>
  <si>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</si>
  <si>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</si>
  <si>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</si>
  <si>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</si>
  <si>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</si>
  <si>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</si>
  <si>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</si>
  <si>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</si>
  <si>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</si>
  <si>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</si>
  <si>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</si>
  <si>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</si>
  <si>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</si>
  <si>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</si>
  <si>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</si>
  <si>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</si>
  <si>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</si>
  <si>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</si>
  <si>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</si>
  <si>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</si>
  <si>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</si>
  <si>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</si>
  <si>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</si>
  <si>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</si>
  <si>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</si>
  <si>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</si>
  <si>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</si>
  <si>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</si>
  <si>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</si>
  <si>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</si>
  <si>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</si>
  <si>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</si>
  <si>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</si>
  <si>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</si>
  <si>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</si>
  <si>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</si>
  <si>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</si>
  <si>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</si>
  <si>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</si>
  <si>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</si>
  <si>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</si>
  <si>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</si>
  <si>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</si>
  <si>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</si>
  <si>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</si>
  <si>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</si>
  <si>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</si>
  <si>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</si>
  <si>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</si>
  <si>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</si>
  <si>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</si>
  <si>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</si>
  <si>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</si>
  <si>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</si>
  <si>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</si>
  <si>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</si>
  <si>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</si>
  <si>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</si>
  <si>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</si>
  <si>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</si>
  <si>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</si>
  <si>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</si>
  <si>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</si>
  <si>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</si>
  <si>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</si>
  <si>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</si>
  <si>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</si>
  <si>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</si>
  <si>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</si>
  <si>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</si>
  <si>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</si>
  <si>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</si>
  <si>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</si>
  <si>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</si>
  <si>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</si>
  <si>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</si>
  <si>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</si>
  <si>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</si>
  <si>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</si>
  <si>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</si>
  <si>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</si>
  <si>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</si>
  <si>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</si>
  <si>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</si>
  <si>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</si>
  <si>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</si>
  <si>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</si>
  <si>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</si>
  <si>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</si>
  <si>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</si>
  <si>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</si>
  <si>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</si>
  <si>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</si>
  <si>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</si>
  <si>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</si>
  <si>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</si>
  <si>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</si>
  <si>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</si>
  <si>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</si>
  <si>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</si>
  <si>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</si>
  <si>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</si>
  <si>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</si>
  <si>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</si>
  <si>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</si>
  <si>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</si>
  <si>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</si>
  <si>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</si>
  <si>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</si>
  <si>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</si>
  <si>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</si>
  <si>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</si>
  <si>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</si>
  <si>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</si>
  <si>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</si>
  <si>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</si>
  <si>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</si>
  <si>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</si>
  <si>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</si>
  <si>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</si>
  <si>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</si>
  <si>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</si>
  <si>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</si>
  <si>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</si>
  <si>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</si>
  <si>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</si>
  <si>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</si>
  <si>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</si>
  <si>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</si>
  <si>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</si>
  <si>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</si>
  <si>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</si>
  <si>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</si>
  <si>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</si>
  <si>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</si>
  <si>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</si>
  <si>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</si>
  <si>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</si>
  <si>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</si>
  <si>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</si>
  <si>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</si>
  <si>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</si>
  <si>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</si>
  <si>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</si>
  <si>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</si>
  <si>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</si>
  <si>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</si>
  <si>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</si>
  <si>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</si>
  <si>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</si>
  <si>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</si>
  <si>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</si>
  <si>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</si>
  <si>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</si>
  <si>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</si>
  <si>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</si>
  <si>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</si>
  <si>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</si>
  <si>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</si>
  <si>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</si>
  <si>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</si>
  <si>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</si>
  <si>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</si>
  <si>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</si>
  <si>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</si>
  <si>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</si>
  <si>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</si>
  <si>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</si>
  <si>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</si>
  <si>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</si>
  <si>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</si>
  <si>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</si>
  <si>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</si>
  <si>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</si>
  <si>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</si>
  <si>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</si>
  <si>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</si>
  <si>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</si>
  <si>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</si>
  <si>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</si>
  <si>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</si>
  <si>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</si>
  <si>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</si>
  <si>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</si>
  <si>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</si>
  <si>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</si>
  <si>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</si>
  <si>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</si>
  <si>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</si>
  <si>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</si>
  <si>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</si>
  <si>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</si>
  <si>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</si>
  <si>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</si>
  <si>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</si>
  <si>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</si>
  <si>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</si>
  <si>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</si>
  <si>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</si>
  <si>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</si>
  <si>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</si>
  <si>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</si>
  <si>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</si>
  <si>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</si>
  <si>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</si>
  <si>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</si>
  <si>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</si>
  <si>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</si>
  <si>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</si>
  <si>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</si>
  <si>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</si>
  <si>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</si>
  <si>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</si>
  <si>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</si>
  <si>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</si>
  <si>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</si>
  <si>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</si>
  <si>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</si>
  <si>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</si>
  <si>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</si>
  <si>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</si>
  <si>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</si>
  <si>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</si>
  <si>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</si>
  <si>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</si>
  <si>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</si>
  <si>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</si>
  <si>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</si>
  <si>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</si>
  <si>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</si>
  <si>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</si>
  <si>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</si>
  <si>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</si>
  <si>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</si>
  <si>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</si>
  <si>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</si>
  <si>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</si>
  <si>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</si>
  <si>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</si>
  <si>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</si>
  <si>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</si>
  <si>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</si>
  <si>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</si>
  <si>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</si>
  <si>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</si>
  <si>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</si>
  <si>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</si>
  <si>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</si>
  <si>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</si>
  <si>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</si>
  <si>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</si>
  <si>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</si>
  <si>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</si>
  <si>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</si>
  <si>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</si>
  <si>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</si>
  <si>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</si>
  <si>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</si>
  <si>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</si>
  <si>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</si>
  <si>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</si>
  <si>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</si>
  <si>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</si>
  <si>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</si>
  <si>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</si>
  <si>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</si>
  <si>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</si>
  <si>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</si>
  <si>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</si>
  <si>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</si>
  <si>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</si>
  <si>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</si>
  <si>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</si>
  <si>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</si>
  <si>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</si>
  <si>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</si>
  <si>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</si>
  <si>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</si>
  <si>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</si>
  <si>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</si>
  <si>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</si>
  <si>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</si>
  <si>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</si>
  <si>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</si>
  <si>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</si>
  <si>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</si>
  <si>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</si>
  <si>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</si>
  <si>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</si>
  <si>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</si>
  <si>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</si>
  <si>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</si>
  <si>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</si>
  <si>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</si>
  <si>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</si>
  <si>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</si>
  <si>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</si>
  <si>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</si>
  <si>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</si>
  <si>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</si>
  <si>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</si>
  <si>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</si>
  <si>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</si>
  <si>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</si>
  <si>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</si>
  <si>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</si>
  <si>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</si>
  <si>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</si>
  <si>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</si>
  <si>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</si>
  <si>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</si>
  <si>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</si>
  <si>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</si>
  <si>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</si>
  <si>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</si>
  <si>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</si>
  <si>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</si>
  <si>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</si>
  <si>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</si>
  <si>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</si>
  <si>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</si>
  <si>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</si>
  <si>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</si>
  <si>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</si>
  <si>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</si>
  <si>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</si>
  <si>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</si>
  <si>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</si>
  <si>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</si>
  <si>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</si>
  <si>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</si>
  <si>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</si>
  <si>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</si>
  <si>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</si>
  <si>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</si>
  <si>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</si>
  <si>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</si>
  <si>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</si>
  <si>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</si>
  <si>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</si>
  <si>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</si>
  <si>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</si>
  <si>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</si>
  <si>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</si>
  <si>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</si>
  <si>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</si>
  <si>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</si>
  <si>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</si>
  <si>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</si>
  <si>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</si>
  <si>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</si>
  <si>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</si>
  <si>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</si>
  <si>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</si>
  <si>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</si>
  <si>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</si>
  <si>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</si>
  <si>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</si>
  <si>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</si>
  <si>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</si>
  <si>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</si>
  <si>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</si>
  <si>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</si>
  <si>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</si>
  <si>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</si>
  <si>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</si>
  <si>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</si>
  <si>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</si>
  <si>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</si>
  <si>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</si>
  <si>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</si>
  <si>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</si>
  <si>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</si>
  <si>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</si>
  <si>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</si>
  <si>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</si>
  <si>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</si>
  <si>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</si>
  <si>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</si>
  <si>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</si>
  <si>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</si>
  <si>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</si>
  <si>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</si>
  <si>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</si>
  <si>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</si>
  <si>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</si>
  <si>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</si>
  <si>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</si>
  <si>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</si>
  <si>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</si>
  <si>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</si>
  <si>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</si>
  <si>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</si>
  <si>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</si>
  <si>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</si>
  <si>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</si>
  <si>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</si>
  <si>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</si>
  <si>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</si>
  <si>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</si>
  <si>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</si>
  <si>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</si>
  <si>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</si>
  <si>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</si>
  <si>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</si>
  <si>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</si>
  <si>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</si>
  <si>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</si>
  <si>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</si>
  <si>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</si>
  <si>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</si>
  <si>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</si>
  <si>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</si>
  <si>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</si>
  <si>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</si>
  <si>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</si>
  <si>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</si>
  <si>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</si>
  <si>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</si>
  <si>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</si>
  <si>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</si>
  <si>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</si>
  <si>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</si>
  <si>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</si>
  <si>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</si>
  <si>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</si>
  <si>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</si>
  <si>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</si>
  <si>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</si>
  <si>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</si>
  <si>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</si>
  <si>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</si>
  <si>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</si>
  <si>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</si>
  <si>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</si>
  <si>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</si>
  <si>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</si>
  <si>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</si>
  <si>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</si>
  <si>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</si>
  <si>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</si>
  <si>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</si>
  <si>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</si>
  <si>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</si>
  <si>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</si>
  <si>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</si>
  <si>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</si>
  <si>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</si>
  <si>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</si>
  <si>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</si>
  <si>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</si>
  <si>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</si>
  <si>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</si>
  <si>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</si>
  <si>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</si>
  <si>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</si>
  <si>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</si>
  <si>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</si>
  <si>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</si>
  <si>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</si>
  <si>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</si>
  <si>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</si>
  <si>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</si>
  <si>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</si>
  <si>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</si>
  <si>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</si>
  <si>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</si>
  <si>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</si>
  <si>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</si>
  <si>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</si>
  <si>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</si>
  <si>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</si>
  <si>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</si>
  <si>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</si>
  <si>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</si>
  <si>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</si>
  <si>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</si>
  <si>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</si>
  <si>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</si>
  <si>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</si>
  <si>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</si>
  <si>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</si>
  <si>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</si>
  <si>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</si>
  <si>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</si>
  <si>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</si>
  <si>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</si>
  <si>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</si>
  <si>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</si>
  <si>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</si>
  <si>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</si>
  <si>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</si>
  <si>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</si>
  <si>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</si>
  <si>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</si>
  <si>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</si>
  <si>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</si>
  <si>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</si>
  <si>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</si>
  <si>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</si>
  <si>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</si>
  <si>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</si>
  <si>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</si>
  <si>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</si>
  <si>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</si>
  <si>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</si>
  <si>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</si>
  <si>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</si>
  <si>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</si>
  <si>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</si>
  <si>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</si>
  <si>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</si>
  <si>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</si>
  <si>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</si>
  <si>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</si>
  <si>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</si>
  <si>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</si>
  <si>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</si>
  <si>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</si>
  <si>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</si>
  <si>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</si>
  <si>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</si>
  <si>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</si>
  <si>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</si>
  <si>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</si>
  <si>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</si>
  <si>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</si>
  <si>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</si>
  <si>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</si>
  <si>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</si>
  <si>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</si>
  <si>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</si>
  <si>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</si>
  <si>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</si>
  <si>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</si>
  <si>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</si>
  <si>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</si>
  <si>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</si>
  <si>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</si>
  <si>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</si>
  <si>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</si>
  <si>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</si>
  <si>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</si>
  <si>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</si>
  <si>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</si>
  <si>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</si>
  <si>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</si>
  <si>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</si>
  <si>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</si>
  <si>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</si>
  <si>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</si>
  <si>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</si>
  <si>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</si>
  <si>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</si>
  <si>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</si>
  <si>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</si>
  <si>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</si>
  <si>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</si>
  <si>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</si>
  <si>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</si>
  <si>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</si>
  <si>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</si>
  <si>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</si>
  <si>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</si>
  <si>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</si>
  <si>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</si>
  <si>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</si>
  <si>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</si>
  <si>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</si>
  <si>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</si>
  <si>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</si>
  <si>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</si>
  <si>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</si>
  <si>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</si>
  <si>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</si>
  <si>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</si>
  <si>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</si>
  <si>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</si>
  <si>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</si>
  <si>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</si>
  <si>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</si>
  <si>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</si>
  <si>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</si>
  <si>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</si>
  <si>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</si>
  <si>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</si>
  <si>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</si>
  <si>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</si>
  <si>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</si>
  <si>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</si>
  <si>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</si>
  <si>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</si>
  <si>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</si>
  <si>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</si>
  <si>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</si>
  <si>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</si>
  <si>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</si>
  <si>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</si>
  <si>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</si>
  <si>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</si>
  <si>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</si>
  <si>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</si>
  <si>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</si>
  <si>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</si>
  <si>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</si>
  <si>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</si>
  <si>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</si>
  <si>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</si>
  <si>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</si>
  <si>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</si>
  <si>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</si>
  <si>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</si>
  <si>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</si>
  <si>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</si>
  <si>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</si>
  <si>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</si>
  <si>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</si>
  <si>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</si>
  <si>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</si>
  <si>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</si>
  <si>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</si>
  <si>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</si>
  <si>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</si>
  <si>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</si>
  <si>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</si>
  <si>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</si>
  <si>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</si>
  <si>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</si>
  <si>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</si>
  <si>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</si>
  <si>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</si>
  <si>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Ovako AB</t>
  </si>
  <si>
    <t>SE556813-5338</t>
  </si>
  <si>
    <t>Steel production</t>
  </si>
  <si>
    <t>P.O. Box 1721, SE-111 87 Stockholm, Sweden; Visiting address: Kungsträdgårdsgatan 10, Stockholm, Sweden</t>
  </si>
  <si>
    <t>Paola Zetterberg-Eriksson</t>
  </si>
  <si>
    <t>paola.zetterberg-eriksson@ovako.com</t>
  </si>
  <si>
    <t>+46 8 622 13 03</t>
  </si>
  <si>
    <t>Erik Bohman</t>
  </si>
  <si>
    <t>CFO</t>
  </si>
  <si>
    <t>erik.bohman@ovako.com</t>
  </si>
  <si>
    <t>+46 8 622 13 09</t>
  </si>
  <si>
    <t>https://www.ovako.com/en/sustainability/policies-and-guidelines/</t>
  </si>
  <si>
    <t>Documentation review</t>
  </si>
  <si>
    <t>Stratton Metal  Resources Ltd</t>
  </si>
  <si>
    <t>Superior Graphite</t>
  </si>
  <si>
    <t>Elkem AS</t>
  </si>
  <si>
    <t>823109768B02</t>
  </si>
  <si>
    <t>Base Metal International SA (Vale)</t>
  </si>
  <si>
    <t>911382008MVA</t>
  </si>
  <si>
    <t>516402-3714</t>
  </si>
  <si>
    <t>Supply chain survey is scheduled for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</si>
</sst>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14" fillId="45" borderId="56" xfId="828"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vako.com/en/sustainability/policies-and-guidelines/" TargetMode="External"/><Relationship Id="rId2" Type="http://schemas.openxmlformats.org/officeDocument/2006/relationships/hyperlink" Target="mailto:erik.bohman@ovako.com" TargetMode="External"/><Relationship Id="rId1" Type="http://schemas.openxmlformats.org/officeDocument/2006/relationships/hyperlink" Target="mailto:paola.zetterberg-eriksson@ovako.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ovako.com/en/sustainability/policies-and-guidelin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4496344-A6FF-4C37-A257-A2F2776E5732}"/>
    </customSheetView>
    <customSheetView guid="{C59130F4-2E03-5E48-94CE-6E4A0484DB9E}" showAutoFilter="1">
      <selection activeCell="E4" sqref="E4"/>
      <pageMargins left="0" right="0" top="0" bottom="0" header="0" footer="0"/>
      <pageSetup paperSize="9" orientation="portrait"/>
      <headerFooter alignWithMargins="0"/>
      <autoFilter ref="B1:N1" xr:uid="{C26DC1B9-873E-4049-BE9F-BBB564F6805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298FCCA8-5212-4369-B51D-EE1B46A544D5}"/>
    </customSheetView>
    <customSheetView guid="{C59130F4-2E03-5E48-94CE-6E4A0484DB9E}" showAutoFilter="1">
      <selection activeCell="C1" sqref="C1:D65536"/>
      <pageMargins left="0" right="0" top="0" bottom="0" header="0" footer="0"/>
      <pageSetup orientation="portrait"/>
      <headerFooter alignWithMargins="0"/>
      <autoFilter ref="B1:C1" xr:uid="{86DCD0F9-0EA5-4B51-B028-C759A672EC5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60" zoomScaleNormal="60" workbookViewId="0">
      <selection activeCell="AF3" sqref="AF3"/>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20053</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19146</v>
      </c>
      <c r="E12" s="428" t="s">
        <v>19147</v>
      </c>
      <c r="F12" s="429"/>
      <c r="G12" s="372" t="s">
        <v>18643</v>
      </c>
      <c r="H12" s="297"/>
      <c r="I12" s="297"/>
      <c r="J12" s="297"/>
      <c r="K12" s="29"/>
      <c r="L12" s="104"/>
      <c r="P12" s="295" t="str">
        <f>IF(ISBLANK(D12),"",IF(D12="(Delete Cobalt)",IF(ISBLANK(D14),"",D14),D12))</f>
        <v/>
      </c>
      <c r="Q12" s="296" t="str">
        <f>IF(P13="",P12,IF(P12="",P13,IF(P12&gt;P13,P13,P12)))</f>
        <v/>
      </c>
      <c r="R12" s="296" t="str">
        <f>Q12</f>
        <v/>
      </c>
      <c r="S12" s="296" t="str">
        <f t="shared" ref="S12" si="0">IF(R13="",R12,IF(R12="",R13,IF(R12&gt;R13,R13,R12)))</f>
        <v>Graphite</v>
      </c>
      <c r="T12" s="296" t="str">
        <f t="shared" ref="T12" si="1">S12</f>
        <v>Graphite</v>
      </c>
      <c r="U12" s="296" t="str">
        <f t="shared" ref="U12" si="2">IF(T13="",T12,IF(T12="",T13,IF(T12&gt;T13,T13,T12)))</f>
        <v>Graphite</v>
      </c>
      <c r="V12" s="296" t="str">
        <f t="shared" ref="V12" si="3">U12</f>
        <v>Graphite</v>
      </c>
      <c r="W12" s="296" t="str">
        <f t="shared" ref="W12" si="4">IF(V13="",V12,IF(V12="",V13,IF(V12&gt;V13,V13,V12)))</f>
        <v>Graphite</v>
      </c>
      <c r="X12" s="296" t="str">
        <f t="shared" ref="X12" si="5">W12</f>
        <v>Graphite</v>
      </c>
      <c r="Y12" s="296" t="str">
        <f t="shared" ref="Y12" si="6">IF(X13="",X12,IF(X12="",X13,IF(X12&gt;X13,X13,X12)))</f>
        <v>Graphite</v>
      </c>
      <c r="Z12" s="296" t="str">
        <f t="shared" ref="Z12" si="7">Y12</f>
        <v>Graphite</v>
      </c>
      <c r="AA12" s="296" t="str">
        <f>Z12</f>
        <v>Graphite</v>
      </c>
      <c r="AB12" s="2"/>
      <c r="AC12" s="2"/>
      <c r="AD12" s="2"/>
      <c r="AE12" s="2"/>
      <c r="AF12" s="2"/>
      <c r="AG12" s="2"/>
    </row>
    <row r="13" spans="1:34" ht="1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
      </c>
      <c r="Q13" s="296" t="str">
        <f>IF(P13="",P13,IF(P12="",P12,IF(P12&gt;P13,P12,P13)))</f>
        <v/>
      </c>
      <c r="R13" s="296" t="str">
        <f t="shared" ref="R13:Z13" si="8">IF(Q14="",Q13,IF(Q13="",Q14,IF(Q13&gt;Q14,Q14,Q13)))</f>
        <v>Graphite</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12" t="s">
        <v>20052</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12" t="s">
        <v>20054</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20055</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t="s">
        <v>20056</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t="s">
        <v>20057</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20058</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3">
      <c r="A23" s="31"/>
      <c r="B23" s="33" t="str">
        <f ca="1">OFFSET(L!$C$1,MATCH("Declaration"&amp;ADDRESS(ROW(),COLUMN(),4),L!$A:$A,0)-1,SL,,)</f>
        <v>Title - Authorizer:</v>
      </c>
      <c r="C23" s="67"/>
      <c r="D23" s="412" t="s">
        <v>20059</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3">
      <c r="A24" s="31"/>
      <c r="B24" s="33" t="str">
        <f ca="1">OFFSET(L!$C$1,MATCH("Declaration"&amp;ADDRESS(ROW(),COLUMN(),4),L!$A:$A,0)-1,SL,,)</f>
        <v>Email - Authorizer (*):</v>
      </c>
      <c r="C24" s="67"/>
      <c r="D24" s="434" t="s">
        <v>20060</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t="s">
        <v>20061</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45778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Graphite(*)</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Nickel(*)</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
      </c>
      <c r="C32" s="28"/>
      <c r="D32" s="437" t="s">
        <v>22</v>
      </c>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
      </c>
      <c r="C33" s="28"/>
      <c r="D33" s="437" t="s">
        <v>22</v>
      </c>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37" t="s">
        <v>22</v>
      </c>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37" t="s">
        <v>22</v>
      </c>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Graphite(*)</v>
      </c>
      <c r="C42" s="28"/>
      <c r="D42" s="437" t="s">
        <v>25</v>
      </c>
      <c r="E42" s="438"/>
      <c r="F42" s="8"/>
      <c r="G42" s="400"/>
      <c r="H42" s="401"/>
      <c r="I42" s="401"/>
      <c r="J42" s="402"/>
      <c r="K42" s="29"/>
      <c r="L42" s="105"/>
      <c r="P42" s="301" t="str">
        <f>IF(OR(D30="No",D30="Unknown",D30="Not declaring"),"",O30)</f>
        <v>(*)</v>
      </c>
      <c r="R42" s="2"/>
      <c r="S42" s="302" t="str">
        <f>IF(COUNTIF(D42,"Yes"),AA12,"")</f>
        <v>Graphite</v>
      </c>
      <c r="T42" s="303" t="str">
        <f>IF(S43="",S42,IF(S42="",S43,IF(S42&gt;S43,S43,S42)))</f>
        <v>Graphite</v>
      </c>
      <c r="U42" s="303" t="str">
        <f>T42</f>
        <v>Graphite</v>
      </c>
      <c r="V42" s="303" t="str">
        <f t="shared" ref="V42" si="37">IF(U43="",U42,IF(U42="",U43,IF(U42&gt;U43,U43,U42)))</f>
        <v>Graphite</v>
      </c>
      <c r="W42" s="303" t="str">
        <f t="shared" ref="W42" si="38">V42</f>
        <v>Graphite</v>
      </c>
      <c r="X42" s="303" t="str">
        <f t="shared" ref="X42" si="39">IF(W43="",W42,IF(W42="",W43,IF(W42&gt;W43,W43,W42)))</f>
        <v>Graphite</v>
      </c>
      <c r="Y42" s="303" t="str">
        <f t="shared" ref="Y42" si="40">X42</f>
        <v>Graphite</v>
      </c>
      <c r="Z42" s="303" t="str">
        <f t="shared" ref="Z42" si="41">IF(Y43="",Y42,IF(Y42="",Y43,IF(Y42&gt;Y43,Y43,Y42)))</f>
        <v>Graphite</v>
      </c>
      <c r="AA42" s="303" t="str">
        <f t="shared" ref="AA42" si="42">Z42</f>
        <v>Graphite</v>
      </c>
      <c r="AB42" s="303" t="str">
        <f t="shared" ref="AB42" si="43">IF(AA43="",AA42,IF(AA42="",AA43,IF(AA42&gt;AA43,AA43,AA42)))</f>
        <v>Graphite</v>
      </c>
      <c r="AC42" s="303" t="str">
        <f t="shared" ref="AC42" si="44">AB42</f>
        <v>Graphite</v>
      </c>
      <c r="AD42" s="2"/>
      <c r="AE42" s="2"/>
      <c r="AF42" s="2"/>
      <c r="AG42" s="2"/>
    </row>
    <row r="43" spans="1:33" ht="23">
      <c r="A43" s="34"/>
      <c r="B43" s="300" t="str">
        <f t="shared" si="36"/>
        <v>Nickel(*)</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Graphite(*)</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Nickel(*)</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Graphite(*)</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Nickel(*)</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Graphite(*)</v>
      </c>
      <c r="C78" s="28"/>
      <c r="D78" s="437" t="s">
        <v>30</v>
      </c>
      <c r="E78" s="438"/>
      <c r="F78" s="40"/>
      <c r="G78" s="400" t="s">
        <v>20071</v>
      </c>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Nickel(*)</v>
      </c>
      <c r="C79" s="28"/>
      <c r="D79" s="437" t="s">
        <v>30</v>
      </c>
      <c r="E79" s="438"/>
      <c r="F79" s="40"/>
      <c r="G79" s="400" t="s">
        <v>20071</v>
      </c>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Graphite(*)</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Nickel(*)</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Graphite(*)</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Nickel(*)</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53" t="s">
        <v>20062</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3" t="s">
        <v>20062</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Graphite(*)</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Nickel(*)</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22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t="s">
        <v>20063</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3F4D0D21-2BDD-415C-B5AC-ED0C3A9172A0}"/>
    <hyperlink ref="D24" r:id="rId2" xr:uid="{EC885B9D-63FB-478A-A666-0ECEA4211A83}"/>
    <hyperlink ref="G115" r:id="rId3" xr:uid="{D834E74B-A91F-4C0B-9C07-2B8BC92855CB}"/>
    <hyperlink ref="G117" r:id="rId4" xr:uid="{09D7FA21-76B6-4F5D-A4FD-D26A2660E0C0}"/>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2" zoomScaleNormal="52" workbookViewId="0">
      <pane ySplit="3" topLeftCell="A5" activePane="bottomLeft" state="frozen"/>
      <selection activeCell="B24" sqref="B24:J24"/>
      <selection pane="bottomLeft" activeCell="K3" sqref="K3"/>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2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
        <v>18642</v>
      </c>
      <c r="C1387" s="152" t="s">
        <v>308</v>
      </c>
      <c r="D1387" s="149" t="s">
        <v>20068</v>
      </c>
      <c r="E1387" s="149" t="s">
        <v>95</v>
      </c>
      <c r="F1387" s="149">
        <f ca="1">IF(ISERROR($V1387),"",OFFSET('Smelter Look-up'!$E$4,$V1387-4,0))</f>
        <v>0</v>
      </c>
      <c r="G1387" s="149">
        <v>392908788</v>
      </c>
      <c r="H1387" s="206">
        <f ca="1">IF(ISERROR($V1387),"",OFFSET('Smelter Look-up'!$G$4,$V1387-4,0))</f>
        <v>0</v>
      </c>
      <c r="I1387" s="207">
        <f ca="1">IF(ISERROR($V1387),"",OFFSET('Smelter Look-up'!$H$4,$V1387-4,0))</f>
        <v>0</v>
      </c>
      <c r="J1387" s="207">
        <f ca="1">IF(ISERROR($V1387),"",OFFSET('Smelter Look-up'!$I$4,$V1387-4,0))</f>
        <v>0</v>
      </c>
      <c r="K1387" s="150"/>
      <c r="L1387" s="150"/>
      <c r="M1387" s="150"/>
      <c r="N1387" s="150"/>
      <c r="O1387" s="150"/>
      <c r="P1387" s="209"/>
      <c r="Q1387" s="151"/>
      <c r="R1387" s="149" t="str">
        <f ca="1">IF(ISERROR($V1387),"",OFFSET('Smelter Look-up'!$C$4,$V1387-4,0)&amp;"")</f>
        <v/>
      </c>
      <c r="S1387" s="155" t="str">
        <f t="shared" ca="1" si="67"/>
        <v>CA</v>
      </c>
      <c r="T1387" s="155" t="str">
        <f ca="1">IF(B1387="","",IF(ISERROR(MATCH($J1387,SorP!$B$1:$B$6226,0)),"",INDIRECT("'SorP'!$A$"&amp;MATCH($S1387&amp;$J1387,SorP!C:C,0))))</f>
        <v/>
      </c>
      <c r="U1387" s="168"/>
      <c r="V1387" s="169">
        <f>IF(C1387="",NA(),MATCH($B1387&amp;$C1387,'Smelter Look-up'!$J:$J,0))</f>
        <v>435</v>
      </c>
      <c r="X1387" s="170">
        <f t="shared" si="66"/>
        <v>0</v>
      </c>
      <c r="AB1387" s="314" t="str">
        <f t="shared" si="68"/>
        <v>Nickel</v>
      </c>
    </row>
    <row r="1388" spans="1:28" s="170" customFormat="1" ht="20">
      <c r="A1388" s="155"/>
      <c r="B1388" s="304" t="s">
        <v>18642</v>
      </c>
      <c r="C1388" s="152" t="s">
        <v>308</v>
      </c>
      <c r="D1388" s="149" t="s">
        <v>20064</v>
      </c>
      <c r="E1388" s="149" t="s">
        <v>219</v>
      </c>
      <c r="F1388" s="149">
        <f ca="1">IF(ISERROR($V1388),"",OFFSET('Smelter Look-up'!$E$4,$V1388-4,0))</f>
        <v>0</v>
      </c>
      <c r="G1388" s="149" t="s">
        <v>20067</v>
      </c>
      <c r="H1388" s="206">
        <f ca="1">IF(ISERROR($V1388),"",OFFSET('Smelter Look-up'!$G$4,$V1388-4,0))</f>
        <v>0</v>
      </c>
      <c r="I1388" s="207">
        <f ca="1">IF(ISERROR($V1388),"",OFFSET('Smelter Look-up'!$H$4,$V1388-4,0))</f>
        <v>0</v>
      </c>
      <c r="J1388" s="207">
        <f ca="1">IF(ISERROR($V1388),"",OFFSET('Smelter Look-up'!$I$4,$V1388-4,0))</f>
        <v>0</v>
      </c>
      <c r="K1388" s="150"/>
      <c r="L1388" s="150"/>
      <c r="M1388" s="150"/>
      <c r="N1388" s="150"/>
      <c r="O1388" s="150"/>
      <c r="P1388" s="209"/>
      <c r="Q1388" s="151"/>
      <c r="R1388" s="149" t="str">
        <f ca="1">IF(ISERROR($V1388),"",OFFSET('Smelter Look-up'!$C$4,$V1388-4,0)&amp;"")</f>
        <v/>
      </c>
      <c r="S1388" s="155" t="str">
        <f t="shared" ca="1" si="67"/>
        <v>AU</v>
      </c>
      <c r="T1388" s="155" t="str">
        <f ca="1">IF(B1388="","",IF(ISERROR(MATCH($J1388,SorP!$B$1:$B$6226,0)),"",INDIRECT("'SorP'!$A$"&amp;MATCH($S1388&amp;$J1388,SorP!C:C,0))))</f>
        <v/>
      </c>
      <c r="U1388" s="168"/>
      <c r="V1388" s="169">
        <f>IF(C1388="",NA(),MATCH($B1388&amp;$C1388,'Smelter Look-up'!$J:$J,0))</f>
        <v>435</v>
      </c>
      <c r="X1388" s="170">
        <f t="shared" si="66"/>
        <v>0</v>
      </c>
      <c r="AB1388" s="314" t="str">
        <f t="shared" si="68"/>
        <v>Nickel</v>
      </c>
    </row>
    <row r="1389" spans="1:28" s="170" customFormat="1" ht="20">
      <c r="A1389" s="155"/>
      <c r="B1389" s="304" t="s">
        <v>18643</v>
      </c>
      <c r="C1389" s="152" t="s">
        <v>308</v>
      </c>
      <c r="D1389" s="149" t="s">
        <v>20065</v>
      </c>
      <c r="E1389" s="149" t="s">
        <v>1722</v>
      </c>
      <c r="F1389" s="149">
        <f ca="1">IF(ISERROR($V1389),"",OFFSET('Smelter Look-up'!$E$4,$V1389-4,0))</f>
        <v>0</v>
      </c>
      <c r="G1389" s="149" t="s">
        <v>20070</v>
      </c>
      <c r="H1389" s="206">
        <f ca="1">IF(ISERROR($V1389),"",OFFSET('Smelter Look-up'!$G$4,$V1389-4,0))</f>
        <v>0</v>
      </c>
      <c r="I1389" s="207">
        <f ca="1">IF(ISERROR($V1389),"",OFFSET('Smelter Look-up'!$H$4,$V1389-4,0))</f>
        <v>0</v>
      </c>
      <c r="J1389" s="207">
        <f ca="1">IF(ISERROR($V1389),"",OFFSET('Smelter Look-up'!$I$4,$V1389-4,0))</f>
        <v>0</v>
      </c>
      <c r="K1389" s="150"/>
      <c r="L1389" s="150"/>
      <c r="M1389" s="150"/>
      <c r="N1389" s="150"/>
      <c r="O1389" s="150"/>
      <c r="P1389" s="209"/>
      <c r="Q1389" s="151"/>
      <c r="R1389" s="149" t="str">
        <f ca="1">IF(ISERROR($V1389),"",OFFSET('Smelter Look-up'!$C$4,$V1389-4,0)&amp;"")</f>
        <v/>
      </c>
      <c r="S1389" s="155" t="str">
        <f t="shared" ca="1" si="67"/>
        <v>SE</v>
      </c>
      <c r="T1389" s="155" t="str">
        <f ca="1">IF(B1389="","",IF(ISERROR(MATCH($J1389,SorP!$B$1:$B$6226,0)),"",INDIRECT("'SorP'!$A$"&amp;MATCH($S1389&amp;$J1389,SorP!C:C,0))))</f>
        <v/>
      </c>
      <c r="U1389" s="168"/>
      <c r="V1389" s="169">
        <f>IF(C1389="",NA(),MATCH($B1389&amp;$C1389,'Smelter Look-up'!$J:$J,0))</f>
        <v>276</v>
      </c>
      <c r="X1389" s="170">
        <f t="shared" si="66"/>
        <v>0</v>
      </c>
      <c r="AB1389" s="314" t="str">
        <f t="shared" si="68"/>
        <v>Graphite</v>
      </c>
    </row>
    <row r="1390" spans="1:28" s="170" customFormat="1" ht="20">
      <c r="A1390" s="155"/>
      <c r="B1390" s="304" t="s">
        <v>18643</v>
      </c>
      <c r="C1390" s="152" t="s">
        <v>308</v>
      </c>
      <c r="D1390" s="149" t="s">
        <v>20066</v>
      </c>
      <c r="E1390" s="149" t="s">
        <v>116</v>
      </c>
      <c r="F1390" s="149">
        <f ca="1">IF(ISERROR($V1390),"",OFFSET('Smelter Look-up'!$E$4,$V1390-4,0))</f>
        <v>0</v>
      </c>
      <c r="G1390" s="149" t="s">
        <v>20069</v>
      </c>
      <c r="H1390" s="206">
        <f ca="1">IF(ISERROR($V1390),"",OFFSET('Smelter Look-up'!$G$4,$V1390-4,0))</f>
        <v>0</v>
      </c>
      <c r="I1390" s="207">
        <f ca="1">IF(ISERROR($V1390),"",OFFSET('Smelter Look-up'!$H$4,$V1390-4,0))</f>
        <v>0</v>
      </c>
      <c r="J1390" s="207">
        <f ca="1">IF(ISERROR($V1390),"",OFFSET('Smelter Look-up'!$I$4,$V1390-4,0))</f>
        <v>0</v>
      </c>
      <c r="K1390" s="150"/>
      <c r="L1390" s="150"/>
      <c r="M1390" s="150"/>
      <c r="N1390" s="150"/>
      <c r="O1390" s="150"/>
      <c r="P1390" s="209"/>
      <c r="Q1390" s="151"/>
      <c r="R1390" s="149" t="str">
        <f ca="1">IF(ISERROR($V1390),"",OFFSET('Smelter Look-up'!$C$4,$V1390-4,0)&amp;"")</f>
        <v/>
      </c>
      <c r="S1390" s="155" t="str">
        <f t="shared" ca="1" si="67"/>
        <v>NO</v>
      </c>
      <c r="T1390" s="155" t="str">
        <f ca="1">IF(B1390="","",IF(ISERROR(MATCH($J1390,SorP!$B$1:$B$6226,0)),"",INDIRECT("'SorP'!$A$"&amp;MATCH($S1390&amp;$J1390,SorP!C:C,0))))</f>
        <v/>
      </c>
      <c r="U1390" s="168"/>
      <c r="V1390" s="169">
        <f>IF(C1390="",NA(),MATCH($B1390&amp;$C1390,'Smelter Look-up'!$J:$J,0))</f>
        <v>276</v>
      </c>
      <c r="X1390" s="170">
        <f t="shared" si="66"/>
        <v>0</v>
      </c>
      <c r="AB1390" s="314" t="str">
        <f t="shared" si="68"/>
        <v>Graphite</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Ovako AB</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t="str">
        <f>Declaration!D10</f>
        <v>Steel production</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Paola Zetterberg-Eriksson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paola.zetterberg-eriksson@ovako.com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+46 8 622 13 03</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Erik Bohman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erik.bohman@ovako.com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45778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Graphite(*)</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t="str">
        <f>Declaration!D32</f>
        <v>No</v>
      </c>
      <c r="C19" s="79" t="str">
        <f t="shared" ca="1" si="3"/>
        <v>Complete</v>
      </c>
      <c r="D19" s="316" t="str">
        <f t="shared" ref="D19:D22" si="8">IF(H19=1,"Click here to answer question 1 for specified mineral","")</f>
        <v/>
      </c>
      <c r="E19" s="16" t="s">
        <v>15</v>
      </c>
      <c r="F19" s="323">
        <f t="shared" si="5"/>
        <v>0</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t="str">
        <f>Declaration!D33</f>
        <v>No</v>
      </c>
      <c r="C20" s="79" t="str">
        <f t="shared" ca="1" si="3"/>
        <v>Complete</v>
      </c>
      <c r="D20" s="316" t="str">
        <f t="shared" si="8"/>
        <v/>
      </c>
      <c r="E20" s="16" t="s">
        <v>15</v>
      </c>
      <c r="F20" s="323">
        <f t="shared" si="5"/>
        <v>0</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t="str">
        <f>Declaration!D34</f>
        <v>No</v>
      </c>
      <c r="C21" s="79" t="str">
        <f t="shared" ca="1" si="3"/>
        <v>Complete</v>
      </c>
      <c r="D21" s="316" t="str">
        <f t="shared" si="8"/>
        <v/>
      </c>
      <c r="E21" s="16"/>
      <c r="F21" s="323">
        <f t="shared" si="5"/>
        <v>0</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t="str">
        <f>Declaration!D35</f>
        <v>No</v>
      </c>
      <c r="C22" s="79" t="str">
        <f t="shared" ca="1" si="3"/>
        <v>Complete</v>
      </c>
      <c r="D22" s="316" t="str">
        <f t="shared" si="8"/>
        <v/>
      </c>
      <c r="E22" s="16"/>
      <c r="F22" s="323">
        <f t="shared" si="5"/>
        <v>0</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Graphite(*)</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Graphite(*)</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Graphite(*)</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Graphite(*)</v>
      </c>
      <c r="B61" s="79" t="str">
        <f>Declaration!D78</f>
        <v>50% or less</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Nickel(*)</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Graphite(*)</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Graphite(*)</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https://www.ovako.com/en/sustainability/policies-and-guidelines/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Graphite(*)</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Graphite</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Nickel</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69140625" style="346" customWidth="1"/>
    <col min="9" max="9" width="30.84375" style="346" customWidth="1"/>
    <col min="10" max="10" width="23.23046875" style="346" customWidth="1"/>
    <col min="11" max="11" width="39.69140625" style="346" customWidth="1"/>
    <col min="12" max="12" width="47.69140625" style="346" customWidth="1"/>
    <col min="13" max="13" width="36.2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Zetterberg-Eriksson Paola</cp:lastModifiedBy>
  <cp:revision/>
  <dcterms:created xsi:type="dcterms:W3CDTF">2010-06-21T21:00:23Z</dcterms:created>
  <dcterms:modified xsi:type="dcterms:W3CDTF">2025-09-26T12:47:53Z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